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MILLOT Mathilde\Downloads\"/>
    </mc:Choice>
  </mc:AlternateContent>
  <xr:revisionPtr revIDLastSave="0" documentId="13_ncr:1_{7FBF1FB2-B93B-4BFD-A42D-5779728F3EC3}" xr6:coauthVersionLast="47" xr6:coauthVersionMax="47" xr10:uidLastSave="{00000000-0000-0000-0000-000000000000}"/>
  <bookViews>
    <workbookView xWindow="28680" yWindow="-120" windowWidth="29040" windowHeight="15840" activeTab="4" xr2:uid="{00000000-000D-0000-FFFF-FFFF00000000}"/>
  </bookViews>
  <sheets>
    <sheet name="Demande de Paiement" sheetId="1" r:id="rId1"/>
    <sheet name="EX. Demande de Paiem. M+1" sheetId="6" r:id="rId2"/>
    <sheet name="Annexe s-traitance" sheetId="2" r:id="rId3"/>
    <sheet name="Calcul révision" sheetId="3" r:id="rId4"/>
    <sheet name="recap révision" sheetId="4" r:id="rId5"/>
  </sheets>
  <calcPr calcId="191029" iterate="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5" i="2" l="1"/>
  <c r="H26" i="2" l="1"/>
  <c r="H14" i="2"/>
  <c r="H15" i="2"/>
  <c r="H16" i="2"/>
  <c r="H17" i="2"/>
  <c r="H18" i="2"/>
  <c r="K17" i="4" l="1"/>
  <c r="D68" i="6" l="1"/>
  <c r="J65" i="6"/>
  <c r="O60" i="6"/>
  <c r="E58" i="6"/>
  <c r="J55" i="6"/>
  <c r="J50" i="6"/>
  <c r="G50" i="6"/>
  <c r="K48" i="6"/>
  <c r="K47" i="6"/>
  <c r="K46" i="6"/>
  <c r="K45" i="6"/>
  <c r="J42" i="6"/>
  <c r="G42" i="6"/>
  <c r="K41" i="6"/>
  <c r="K40" i="6"/>
  <c r="K39" i="6"/>
  <c r="K42" i="6" s="1"/>
  <c r="M37" i="6"/>
  <c r="M34" i="6"/>
  <c r="O30" i="6"/>
  <c r="O29" i="6"/>
  <c r="O28" i="6"/>
  <c r="O34" i="6" l="1"/>
  <c r="J57" i="6"/>
  <c r="J58" i="6" s="1"/>
  <c r="J60" i="6" s="1"/>
  <c r="J67" i="6" s="1"/>
  <c r="K50" i="6"/>
  <c r="J33" i="6"/>
  <c r="J50" i="1" l="1"/>
  <c r="G50" i="1"/>
  <c r="O51" i="3" l="1"/>
  <c r="N51" i="3"/>
  <c r="O50" i="3"/>
  <c r="N50" i="3"/>
  <c r="O49" i="3"/>
  <c r="N49" i="3"/>
  <c r="O48" i="3"/>
  <c r="N48" i="3"/>
  <c r="O47" i="3"/>
  <c r="N47" i="3"/>
  <c r="O46" i="3"/>
  <c r="N46" i="3"/>
  <c r="O45" i="3"/>
  <c r="N45" i="3"/>
  <c r="O44" i="3"/>
  <c r="N44" i="3"/>
  <c r="O43" i="3"/>
  <c r="N43" i="3"/>
  <c r="O34" i="3"/>
  <c r="N34" i="3"/>
  <c r="O33" i="3"/>
  <c r="N33" i="3"/>
  <c r="E9" i="3" l="1"/>
  <c r="A34" i="4" l="1"/>
  <c r="A33" i="4"/>
  <c r="A32" i="4"/>
  <c r="A31" i="4"/>
  <c r="A30" i="4"/>
  <c r="A29" i="4"/>
  <c r="A28" i="4"/>
  <c r="A27" i="4"/>
  <c r="A26" i="4"/>
  <c r="A25" i="4"/>
  <c r="A24" i="4"/>
  <c r="A23" i="4"/>
  <c r="A22" i="4"/>
  <c r="A21" i="4"/>
  <c r="A20" i="4"/>
  <c r="A19" i="4"/>
  <c r="A18" i="4"/>
  <c r="A17" i="4"/>
  <c r="B34" i="4"/>
  <c r="B33" i="4"/>
  <c r="B32" i="4"/>
  <c r="B31" i="4"/>
  <c r="B30" i="4"/>
  <c r="B29" i="4"/>
  <c r="B28" i="4"/>
  <c r="B27" i="4"/>
  <c r="B26" i="4"/>
  <c r="B25" i="4"/>
  <c r="B24" i="4"/>
  <c r="B23" i="4"/>
  <c r="B22" i="4"/>
  <c r="B21" i="4"/>
  <c r="B20" i="4"/>
  <c r="B19" i="4"/>
  <c r="B18" i="4"/>
  <c r="B17" i="4"/>
  <c r="E11" i="3"/>
  <c r="G12" i="3"/>
  <c r="G14" i="3"/>
  <c r="F14" i="3"/>
  <c r="F12" i="3"/>
  <c r="G11" i="3"/>
  <c r="F11" i="3"/>
  <c r="F36" i="4"/>
  <c r="F34" i="4"/>
  <c r="I52" i="3"/>
  <c r="F33" i="4" s="1"/>
  <c r="I50" i="3"/>
  <c r="F32" i="4" s="1"/>
  <c r="I48" i="3"/>
  <c r="F31" i="4" s="1"/>
  <c r="I46" i="3"/>
  <c r="F30" i="4" s="1"/>
  <c r="I44" i="3"/>
  <c r="F29" i="4" s="1"/>
  <c r="I42" i="3"/>
  <c r="F28" i="4" s="1"/>
  <c r="I40" i="3"/>
  <c r="F27" i="4" s="1"/>
  <c r="I38" i="3"/>
  <c r="F26" i="4" s="1"/>
  <c r="I36" i="3"/>
  <c r="F25" i="4" s="1"/>
  <c r="I34" i="3"/>
  <c r="F24" i="4" s="1"/>
  <c r="I32" i="3"/>
  <c r="F23" i="4" s="1"/>
  <c r="I30" i="3"/>
  <c r="I28" i="3"/>
  <c r="F22" i="4" s="1"/>
  <c r="I26" i="3"/>
  <c r="F21" i="4" s="1"/>
  <c r="G21" i="4" s="1"/>
  <c r="I24" i="3"/>
  <c r="F20" i="4" s="1"/>
  <c r="I20" i="3"/>
  <c r="F18" i="4" s="1"/>
  <c r="G18" i="4" s="1"/>
  <c r="E14" i="3"/>
  <c r="E12" i="3"/>
  <c r="K21" i="4" l="1"/>
  <c r="K18" i="4"/>
  <c r="H18" i="4"/>
  <c r="H21" i="4"/>
  <c r="G52" i="3"/>
  <c r="G50" i="3"/>
  <c r="G48" i="3"/>
  <c r="G46" i="3"/>
  <c r="G44" i="3"/>
  <c r="G42" i="3"/>
  <c r="G40" i="3"/>
  <c r="G38" i="3"/>
  <c r="G36" i="3"/>
  <c r="G34" i="3"/>
  <c r="G32" i="3"/>
  <c r="G30" i="3"/>
  <c r="G28" i="3"/>
  <c r="G26" i="3"/>
  <c r="G24" i="3"/>
  <c r="G22" i="3"/>
  <c r="G20" i="3"/>
  <c r="G18" i="3"/>
  <c r="F52" i="3"/>
  <c r="F50" i="3"/>
  <c r="F48" i="3"/>
  <c r="F46" i="3"/>
  <c r="F44" i="3"/>
  <c r="F42" i="3"/>
  <c r="F40" i="3"/>
  <c r="F38" i="3"/>
  <c r="F36" i="3"/>
  <c r="F34" i="3"/>
  <c r="F32" i="3"/>
  <c r="F30" i="3"/>
  <c r="F28" i="3"/>
  <c r="F26" i="3"/>
  <c r="F24" i="3"/>
  <c r="F22" i="3"/>
  <c r="F20" i="3"/>
  <c r="F18" i="3"/>
  <c r="E5" i="3" l="1"/>
  <c r="D13" i="4" s="1"/>
  <c r="E4" i="3"/>
  <c r="D12" i="4" s="1"/>
  <c r="G34" i="4" l="1"/>
  <c r="G33" i="4"/>
  <c r="G32" i="4"/>
  <c r="G31" i="4"/>
  <c r="G30" i="4"/>
  <c r="G29" i="4"/>
  <c r="G28" i="4"/>
  <c r="G27" i="4"/>
  <c r="G26" i="4"/>
  <c r="G25" i="4"/>
  <c r="G24" i="4"/>
  <c r="G23" i="4"/>
  <c r="G22" i="4"/>
  <c r="G20" i="4"/>
  <c r="D18" i="4"/>
  <c r="D19" i="4" s="1"/>
  <c r="D20" i="4" s="1"/>
  <c r="D21" i="4" s="1"/>
  <c r="D22" i="4" s="1"/>
  <c r="D23" i="4" s="1"/>
  <c r="D24" i="4" s="1"/>
  <c r="D25" i="4" s="1"/>
  <c r="D26" i="4" s="1"/>
  <c r="D27" i="4" s="1"/>
  <c r="D28" i="4" s="1"/>
  <c r="D29" i="4" s="1"/>
  <c r="D30" i="4" s="1"/>
  <c r="D31" i="4" s="1"/>
  <c r="D32" i="4" s="1"/>
  <c r="D33" i="4" s="1"/>
  <c r="D34" i="4" s="1"/>
  <c r="K24" i="4" l="1"/>
  <c r="K28" i="4"/>
  <c r="K32" i="4"/>
  <c r="K23" i="4"/>
  <c r="K27" i="4"/>
  <c r="K25" i="4"/>
  <c r="K29" i="4"/>
  <c r="K33" i="4"/>
  <c r="K31" i="4"/>
  <c r="K20" i="4"/>
  <c r="K22" i="4"/>
  <c r="K26" i="4"/>
  <c r="K30" i="4"/>
  <c r="K34" i="4"/>
  <c r="H34" i="4"/>
  <c r="H33" i="4"/>
  <c r="H32" i="4"/>
  <c r="H31" i="4"/>
  <c r="H30" i="4"/>
  <c r="H29" i="4"/>
  <c r="H28" i="4"/>
  <c r="H27" i="4"/>
  <c r="H26" i="4"/>
  <c r="H25" i="4"/>
  <c r="H24" i="4"/>
  <c r="H23" i="4"/>
  <c r="H22" i="4"/>
  <c r="H20" i="4"/>
  <c r="E50" i="3"/>
  <c r="E42" i="3"/>
  <c r="E34" i="3"/>
  <c r="E26" i="3"/>
  <c r="E18" i="3"/>
  <c r="H18" i="3" s="1"/>
  <c r="I18" i="3" s="1"/>
  <c r="E48" i="3"/>
  <c r="E40" i="3"/>
  <c r="E32" i="3"/>
  <c r="E24" i="3"/>
  <c r="E46" i="3"/>
  <c r="E38" i="3"/>
  <c r="E30" i="3"/>
  <c r="E22" i="3"/>
  <c r="E52" i="3"/>
  <c r="E44" i="3"/>
  <c r="E36" i="3"/>
  <c r="E28" i="3"/>
  <c r="E20" i="3"/>
  <c r="H48" i="3" l="1"/>
  <c r="H50" i="3"/>
  <c r="H40" i="3"/>
  <c r="H44" i="3"/>
  <c r="H34" i="3"/>
  <c r="H22" i="3"/>
  <c r="I22" i="3" s="1"/>
  <c r="F19" i="4" s="1"/>
  <c r="G19" i="4" s="1"/>
  <c r="H24" i="3"/>
  <c r="H42" i="3"/>
  <c r="H32" i="3"/>
  <c r="H26" i="3"/>
  <c r="H52" i="3"/>
  <c r="H30" i="3"/>
  <c r="H20" i="3"/>
  <c r="H38" i="3"/>
  <c r="H28" i="3"/>
  <c r="H46" i="3"/>
  <c r="H36" i="3"/>
  <c r="K19" i="4" l="1"/>
  <c r="K35" i="4" s="1"/>
  <c r="K36" i="4" s="1"/>
  <c r="K37" i="4" s="1"/>
  <c r="H19" i="4"/>
  <c r="F17" i="4"/>
  <c r="G17" i="4" s="1"/>
  <c r="G35" i="4" l="1"/>
  <c r="G53" i="1" s="1"/>
  <c r="H17" i="4"/>
  <c r="F28" i="2"/>
  <c r="G64" i="1" l="1"/>
  <c r="G64" i="6"/>
  <c r="G36" i="4"/>
  <c r="G37" i="4" s="1"/>
  <c r="H24" i="2"/>
  <c r="H13" i="2"/>
  <c r="K64" i="6" l="1"/>
  <c r="K53" i="6"/>
  <c r="O60" i="1"/>
  <c r="K45" i="1"/>
  <c r="K55" i="6" l="1"/>
  <c r="K57" i="6" s="1"/>
  <c r="K58" i="6" s="1"/>
  <c r="K60" i="6" s="1"/>
  <c r="G55" i="6"/>
  <c r="G57" i="6" s="1"/>
  <c r="G58" i="6" s="1"/>
  <c r="G60" i="6" s="1"/>
  <c r="G28" i="2"/>
  <c r="J64" i="1" s="1"/>
  <c r="E28" i="2"/>
  <c r="G19" i="2"/>
  <c r="J63" i="1" s="1"/>
  <c r="F19" i="2"/>
  <c r="E19" i="2"/>
  <c r="K41" i="1"/>
  <c r="J42" i="1"/>
  <c r="G42" i="1"/>
  <c r="G63" i="1" l="1"/>
  <c r="G63" i="6"/>
  <c r="H28" i="2"/>
  <c r="K64" i="1" s="1"/>
  <c r="H19" i="2"/>
  <c r="K63" i="1" s="1"/>
  <c r="J65" i="1"/>
  <c r="D68" i="1"/>
  <c r="E58" i="1"/>
  <c r="J55" i="1"/>
  <c r="G55" i="1"/>
  <c r="K53" i="1"/>
  <c r="K55" i="1" s="1"/>
  <c r="K48" i="1"/>
  <c r="K47" i="1"/>
  <c r="K46" i="1"/>
  <c r="M37" i="1"/>
  <c r="D11" i="4" s="1"/>
  <c r="K40" i="1"/>
  <c r="K39" i="1"/>
  <c r="K63" i="6" l="1"/>
  <c r="K65" i="6" s="1"/>
  <c r="K67" i="6" s="1"/>
  <c r="G65" i="6"/>
  <c r="G67" i="6" s="1"/>
  <c r="K50" i="1"/>
  <c r="M34" i="1"/>
  <c r="J33" i="1" s="1"/>
  <c r="K65" i="1"/>
  <c r="G65" i="1"/>
  <c r="K42" i="1"/>
  <c r="J57" i="1"/>
  <c r="J58" i="1" s="1"/>
  <c r="G57" i="1"/>
  <c r="O64" i="6" l="1"/>
  <c r="G58" i="1"/>
  <c r="G60" i="1" s="1"/>
  <c r="K57" i="1"/>
  <c r="K58" i="1" s="1"/>
  <c r="K60" i="1" s="1"/>
  <c r="K67" i="1" s="1"/>
  <c r="O64" i="1" s="1"/>
  <c r="J60" i="1"/>
  <c r="J67" i="1" s="1"/>
  <c r="G67" i="1" l="1"/>
  <c r="O29" i="1"/>
  <c r="O30" i="1"/>
  <c r="O28" i="1"/>
  <c r="O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Franck.Wolf</author>
  </authors>
  <commentList>
    <comment ref="B21" authorId="0" shapeId="0" xr:uid="{00000000-0006-0000-0000-000001000000}">
      <text>
        <r>
          <rPr>
            <sz val="9"/>
            <color indexed="81"/>
            <rFont val="Tahoma"/>
            <family val="2"/>
          </rPr>
          <t xml:space="preserve">Reporter le numéro du programme inscrit sur l'ordre de service.
</t>
        </r>
      </text>
    </comment>
    <comment ref="H21" authorId="0" shapeId="0" xr:uid="{00000000-0006-0000-0000-000002000000}">
      <text>
        <r>
          <rPr>
            <sz val="9"/>
            <color indexed="81"/>
            <rFont val="Tahoma"/>
            <family val="2"/>
          </rPr>
          <t xml:space="preserve">Inscrire le libellé du programme comme il est stipulé dans l'acte d'engagement.
</t>
        </r>
      </text>
    </comment>
    <comment ref="D26" authorId="0" shapeId="0" xr:uid="{00000000-0006-0000-0000-000003000000}">
      <text>
        <r>
          <rPr>
            <sz val="9"/>
            <color indexed="81"/>
            <rFont val="Tahoma"/>
            <family val="2"/>
          </rPr>
          <t xml:space="preserve">Inscrire le numéro et la dénomination du lot comme il est stipulé sur l'acte d'engagement.
</t>
        </r>
      </text>
    </comment>
    <comment ref="J28" authorId="0" shapeId="0" xr:uid="{00000000-0006-0000-0000-000004000000}">
      <text>
        <r>
          <rPr>
            <sz val="9"/>
            <color indexed="81"/>
            <rFont val="Tahoma"/>
            <family val="2"/>
          </rPr>
          <t xml:space="preserve">Ne peut être inscrit qu'un seul taux de TVA.
</t>
        </r>
        <r>
          <rPr>
            <b/>
            <sz val="9"/>
            <color indexed="81"/>
            <rFont val="Tahoma"/>
            <family val="2"/>
          </rPr>
          <t>Attention :</t>
        </r>
        <r>
          <rPr>
            <sz val="9"/>
            <color indexed="81"/>
            <rFont val="Tahoma"/>
            <family val="2"/>
          </rPr>
          <t xml:space="preserve"> Si un lot est impacté par plusieurs taux de TVA, il sera nécessaire de produire une situation par taux.
</t>
        </r>
      </text>
    </comment>
    <comment ref="M28" authorId="0" shapeId="0" xr:uid="{00000000-0006-0000-0000-000005000000}">
      <text>
        <r>
          <rPr>
            <sz val="9"/>
            <color indexed="81"/>
            <rFont val="Tahoma"/>
            <family val="2"/>
          </rPr>
          <t xml:space="preserve">A inscrire, le montant du marché HT.
</t>
        </r>
      </text>
    </comment>
    <comment ref="D29" authorId="0" shapeId="0" xr:uid="{00000000-0006-0000-0000-000006000000}">
      <text>
        <r>
          <rPr>
            <sz val="9"/>
            <color indexed="81"/>
            <rFont val="Tahoma"/>
            <family val="2"/>
          </rPr>
          <t xml:space="preserve">Adresse complète de l'entreprise + numéro de Siret à intégrer.
</t>
        </r>
      </text>
    </comment>
    <comment ref="M29" authorId="0" shapeId="0" xr:uid="{00000000-0006-0000-0000-000007000000}">
      <text>
        <r>
          <rPr>
            <sz val="9"/>
            <color indexed="81"/>
            <rFont val="Tahoma"/>
            <family val="2"/>
          </rPr>
          <t xml:space="preserve">Le réajustement permet de modifier le montant HT du marché suite au constat d'une nouvelle répartition qui pourrait intervenir en cours de chantier (ex: nouvelle répartition par tranche sans modifier le montant total du marché).
</t>
        </r>
      </text>
    </comment>
    <comment ref="M30" authorId="0" shapeId="0" xr:uid="{00000000-0006-0000-0000-000008000000}">
      <text>
        <r>
          <rPr>
            <sz val="9"/>
            <color indexed="81"/>
            <rFont val="Tahoma"/>
            <family val="2"/>
          </rPr>
          <t xml:space="preserve">Montant cumulé des avenants "notifiés"  HT en diminution ou en augmentation
</t>
        </r>
      </text>
    </comment>
    <comment ref="J33" authorId="0" shapeId="0" xr:uid="{00000000-0006-0000-0000-000009000000}">
      <text>
        <r>
          <rPr>
            <sz val="9"/>
            <color indexed="81"/>
            <rFont val="Tahoma"/>
            <family val="2"/>
          </rPr>
          <t xml:space="preserve">La mention </t>
        </r>
        <r>
          <rPr>
            <b/>
            <sz val="9"/>
            <color indexed="81"/>
            <rFont val="Tahoma"/>
            <family val="2"/>
          </rPr>
          <t>DGD</t>
        </r>
        <r>
          <rPr>
            <sz val="9"/>
            <color indexed="81"/>
            <rFont val="Tahoma"/>
            <family val="2"/>
          </rPr>
          <t xml:space="preserve"> s'inscrit automatiquement si la règle de l'égalité entre le Total HT de l'avancement (1)  et le total HT du marché (se reporter aux cellules rouges) est respectée.
Dès lors, plus aucune demande de paiement ne pourra être effectuée.
Si le message </t>
        </r>
        <r>
          <rPr>
            <b/>
            <sz val="9"/>
            <color indexed="81"/>
            <rFont val="Tahoma"/>
            <family val="2"/>
          </rPr>
          <t>ERREUR</t>
        </r>
        <r>
          <rPr>
            <sz val="9"/>
            <color indexed="81"/>
            <rFont val="Tahoma"/>
            <family val="2"/>
          </rPr>
          <t xml:space="preserve"> apparait c'est que le montant du marché est dépassé.
</t>
        </r>
      </text>
    </comment>
    <comment ref="M34" authorId="0" shapeId="0" xr:uid="{00000000-0006-0000-0000-00000A000000}">
      <text>
        <r>
          <rPr>
            <sz val="9"/>
            <color indexed="81"/>
            <rFont val="Tahoma"/>
            <family val="2"/>
          </rPr>
          <t xml:space="preserve">Montant Total TTC devant être payé au titre du marché global.
Au DGD ce montant devant correspondre au centime prés, à l'avancement (1) du TOTAL A (couleur rouge)
</t>
        </r>
      </text>
    </comment>
    <comment ref="D36" authorId="0" shapeId="0" xr:uid="{00000000-0006-0000-0000-00000B000000}">
      <text>
        <r>
          <rPr>
            <sz val="9"/>
            <color indexed="81"/>
            <rFont val="Tahoma"/>
            <family val="2"/>
          </rPr>
          <t>Inscrire si besoin, les montants HT cumulés correspondants à l'avancement travaux de la présente situation.</t>
        </r>
      </text>
    </comment>
    <comment ref="G36" authorId="0" shapeId="0" xr:uid="{00000000-0006-0000-0000-00000C000000}">
      <text>
        <r>
          <rPr>
            <sz val="9"/>
            <color indexed="81"/>
            <rFont val="Tahoma"/>
            <family val="2"/>
          </rPr>
          <t xml:space="preserve">Reporter dans cette colonne (suivant les lignes concernées) les montants HT de l'avancement cumulé  (1) de la situation précédente. </t>
        </r>
      </text>
    </comment>
    <comment ref="O39" authorId="0" shapeId="0" xr:uid="{00000000-0006-0000-0000-00000D000000}">
      <text>
        <r>
          <rPr>
            <sz val="9"/>
            <color indexed="81"/>
            <rFont val="Tahoma"/>
            <family val="2"/>
          </rPr>
          <t>Reporter les montants des demandes de paiement TTC des situations antérieures (au centime prés).
Dans cet exemple nous aurons 4 441,30€ à reporter lors de l'établissement de la situation 4.
En cas de demande d'avance, en phase travaux cette dernière apparaitra en tant qu'acompte numéro 1. Il sera alors important d'en tenir compte lors de son remboursement qui interviendra entre 60 et 80 % d'avancement (soit par remboursement, soit par précompte sur les situations concernées).
Exemple : dans notre cas 5000 € payé au titre de l'avance le 15/12/15. Au titre de la 2 ° situation (3) de  42 115,20 € correspondant à un avancement supérieur à 60% a été précompté 5000€ du au titre de l'avance et versé 37 115,60€. Le montant peut être intégralement précompté voir en plusieurs fois jusqu'à hauteur du montant de l'avance versé.</t>
        </r>
      </text>
    </comment>
    <comment ref="C40" authorId="0" shapeId="0" xr:uid="{00000000-0006-0000-0000-00000E000000}">
      <text>
        <r>
          <rPr>
            <sz val="9"/>
            <color indexed="81"/>
            <rFont val="Tahoma"/>
            <family val="2"/>
          </rPr>
          <t>Avancement HT cumulé   Avenant</t>
        </r>
        <r>
          <rPr>
            <b/>
            <sz val="9"/>
            <color indexed="81"/>
            <rFont val="Tahoma"/>
            <family val="2"/>
          </rPr>
          <t xml:space="preserve"> "</t>
        </r>
        <r>
          <rPr>
            <b/>
            <i/>
            <sz val="9"/>
            <color indexed="81"/>
            <rFont val="Tahoma"/>
            <family val="2"/>
          </rPr>
          <t>NOTIFIE</t>
        </r>
        <r>
          <rPr>
            <b/>
            <sz val="9"/>
            <color indexed="81"/>
            <rFont val="Tahoma"/>
            <family val="2"/>
          </rPr>
          <t>"</t>
        </r>
        <r>
          <rPr>
            <sz val="9"/>
            <color indexed="81"/>
            <rFont val="Tahoma"/>
            <family val="2"/>
          </rPr>
          <t xml:space="preserve"> en augmentation.</t>
        </r>
      </text>
    </comment>
    <comment ref="C41" authorId="0" shapeId="0" xr:uid="{00000000-0006-0000-0000-00000F000000}">
      <text>
        <r>
          <rPr>
            <sz val="9"/>
            <color indexed="81"/>
            <rFont val="Tahoma"/>
            <family val="2"/>
          </rPr>
          <t xml:space="preserve">Avancement HT cumulé Avenant </t>
        </r>
        <r>
          <rPr>
            <b/>
            <sz val="9"/>
            <color indexed="81"/>
            <rFont val="Tahoma"/>
            <family val="2"/>
          </rPr>
          <t>"</t>
        </r>
        <r>
          <rPr>
            <b/>
            <i/>
            <sz val="9"/>
            <color indexed="81"/>
            <rFont val="Tahoma"/>
            <family val="2"/>
          </rPr>
          <t>NOTIFIE</t>
        </r>
        <r>
          <rPr>
            <b/>
            <sz val="9"/>
            <color indexed="81"/>
            <rFont val="Tahoma"/>
            <family val="2"/>
          </rPr>
          <t>"</t>
        </r>
        <r>
          <rPr>
            <sz val="9"/>
            <color indexed="81"/>
            <rFont val="Tahoma"/>
            <family val="2"/>
          </rPr>
          <t xml:space="preserve"> en diminution.
(Le chiffre est à marquer en négatif)</t>
        </r>
      </text>
    </comment>
    <comment ref="J53" authorId="0" shapeId="0" xr:uid="{00000000-0006-0000-0000-000010000000}">
      <text>
        <r>
          <rPr>
            <b/>
            <sz val="9"/>
            <color indexed="81"/>
            <rFont val="Tahoma"/>
            <family val="2"/>
          </rPr>
          <t xml:space="preserve">Révision : </t>
        </r>
        <r>
          <rPr>
            <sz val="9"/>
            <color indexed="81"/>
            <rFont val="Tahoma"/>
            <family val="2"/>
          </rPr>
          <t xml:space="preserve">le montant total de la révision est automatiquement reporté dans la colonne 1.
En revanche pour le mois M-1 il est nécessaire de reporter "manuellement" le montant total (colonne1) de la situation précédente.
</t>
        </r>
      </text>
    </comment>
    <comment ref="M59" authorId="0" shapeId="0" xr:uid="{00000000-0006-0000-0000-000011000000}">
      <text>
        <r>
          <rPr>
            <sz val="9"/>
            <color indexed="81"/>
            <rFont val="Tahoma"/>
            <family val="2"/>
          </rPr>
          <t>Il est possible, à cet endroit, de rajouter une ligne, si l'avancement nécessite plus de 18 acomptes avant DGD.</t>
        </r>
      </text>
    </comment>
    <comment ref="B62" authorId="0" shapeId="0" xr:uid="{00000000-0006-0000-0000-000012000000}">
      <text>
        <r>
          <rPr>
            <sz val="9"/>
            <color indexed="81"/>
            <rFont val="Tahoma"/>
            <family val="2"/>
          </rPr>
          <t xml:space="preserve">En cas de sous-traitance, alimenter l'annexe dédiée. Les chiffres se reporteront automatiquement sur cet état
</t>
        </r>
      </text>
    </comment>
    <comment ref="O64" authorId="0" shapeId="0" xr:uid="{00000000-0006-0000-0000-000013000000}">
      <text>
        <r>
          <rPr>
            <sz val="9"/>
            <color indexed="81"/>
            <rFont val="Tahoma"/>
            <family val="2"/>
          </rPr>
          <t xml:space="preserve">Vérification automatique de la situation. Ce montant HT doit correspondre a l'avancement total HT, révisions comprises . Si c'est le cas, les éléments chiffrés ont été correctement intégrés. Quelques centimes d'écarts sont tolérés (arrondis).
</t>
        </r>
      </text>
    </comment>
    <comment ref="K67" authorId="0" shapeId="0" xr:uid="{00000000-0006-0000-0000-000014000000}">
      <text>
        <r>
          <rPr>
            <sz val="9"/>
            <color indexed="81"/>
            <rFont val="Tahoma"/>
            <family val="2"/>
          </rPr>
          <t>Montant TTC de la situation à payer au titre de l'avancement, devant correspondre à celui figurant sur la facture.</t>
        </r>
      </text>
    </comment>
    <comment ref="G70" authorId="0" shapeId="0" xr:uid="{00000000-0006-0000-0000-000015000000}">
      <text>
        <r>
          <rPr>
            <sz val="9"/>
            <color indexed="81"/>
            <rFont val="Tahoma"/>
            <family val="2"/>
          </rPr>
          <t>Insérer le montant TTC de la garantie à première demande. 
Ne rien inscrire si prélèvement d'une retenue de garantie</t>
        </r>
      </text>
    </comment>
    <comment ref="O70" authorId="0" shapeId="0" xr:uid="{00000000-0006-0000-0000-000016000000}">
      <text>
        <r>
          <rPr>
            <sz val="9"/>
            <color indexed="81"/>
            <rFont val="Tahoma"/>
            <family val="2"/>
          </rPr>
          <t xml:space="preserve">Indiquer si le marché est nanti. 
</t>
        </r>
      </text>
    </comment>
    <comment ref="G72" authorId="0" shapeId="0" xr:uid="{00000000-0006-0000-0000-000017000000}">
      <text>
        <r>
          <rPr>
            <sz val="9"/>
            <color indexed="81"/>
            <rFont val="Tahoma"/>
            <family val="2"/>
          </rPr>
          <t xml:space="preserve">Coordonnées bancaires de l'entreprise, à renseigner.
</t>
        </r>
      </text>
    </comment>
    <comment ref="K86" authorId="0" shapeId="0" xr:uid="{00000000-0006-0000-0000-000018000000}">
      <text>
        <r>
          <rPr>
            <sz val="9"/>
            <color indexed="81"/>
            <rFont val="Tahoma"/>
            <family val="2"/>
          </rPr>
          <t xml:space="preserve">Date à apposer par le MOE à réception de la situation.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Franck.Wolf</author>
  </authors>
  <commentList>
    <comment ref="C2" authorId="0" shapeId="0" xr:uid="{00000000-0006-0000-0200-000001000000}">
      <text>
        <r>
          <rPr>
            <sz val="9"/>
            <color indexed="81"/>
            <rFont val="Tahoma"/>
            <family val="2"/>
          </rPr>
          <t xml:space="preserve">l'annexe sera éditée sur une feuille à en-tête de l'entreprise.
</t>
        </r>
      </text>
    </comment>
    <comment ref="D12" authorId="0" shapeId="0" xr:uid="{00000000-0006-0000-0200-000002000000}">
      <text>
        <r>
          <rPr>
            <sz val="9"/>
            <color indexed="81"/>
            <rFont val="Tahoma"/>
            <family val="2"/>
          </rPr>
          <t xml:space="preserve">Le montant à intégrer est celui du dernier DC4 </t>
        </r>
        <r>
          <rPr>
            <b/>
            <u/>
            <sz val="9"/>
            <color indexed="81"/>
            <rFont val="Tahoma"/>
            <family val="2"/>
          </rPr>
          <t>notifié</t>
        </r>
        <r>
          <rPr>
            <sz val="9"/>
            <color indexed="81"/>
            <rFont val="Tahoma"/>
            <family val="2"/>
          </rPr>
          <t xml:space="preserve">., qu'il soit initial ou modificatif.
</t>
        </r>
      </text>
    </comment>
    <comment ref="F19" authorId="0" shapeId="0" xr:uid="{00000000-0006-0000-0200-000003000000}">
      <text>
        <r>
          <rPr>
            <sz val="9"/>
            <color indexed="81"/>
            <rFont val="Tahoma"/>
            <family val="2"/>
          </rPr>
          <t xml:space="preserve">Les totaux sont directement reportés sur  la ligne concernée (proposition de paiement).
</t>
        </r>
      </text>
    </comment>
    <comment ref="D23" authorId="0" shapeId="0" xr:uid="{00000000-0006-0000-0200-000004000000}">
      <text>
        <r>
          <rPr>
            <sz val="9"/>
            <color indexed="81"/>
            <rFont val="Tahoma"/>
            <family val="2"/>
          </rPr>
          <t xml:space="preserve">Le montant à intégrer est celui du dernier DC4 </t>
        </r>
        <r>
          <rPr>
            <b/>
            <u/>
            <sz val="9"/>
            <color indexed="81"/>
            <rFont val="Tahoma"/>
            <family val="2"/>
          </rPr>
          <t>notifié</t>
        </r>
        <r>
          <rPr>
            <sz val="9"/>
            <color indexed="81"/>
            <rFont val="Tahoma"/>
            <family val="2"/>
          </rPr>
          <t xml:space="preserve">., qu'il soit initial ou modificatif.
</t>
        </r>
      </text>
    </comment>
    <comment ref="F28" authorId="0" shapeId="0" xr:uid="{00000000-0006-0000-0200-000005000000}">
      <text>
        <r>
          <rPr>
            <sz val="9"/>
            <color indexed="81"/>
            <rFont val="Tahoma"/>
            <family val="2"/>
          </rPr>
          <t xml:space="preserve">Les totaux sont directement reportés sur la ligne concernée (proposition de paiement).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Franck.Wolf</author>
  </authors>
  <commentList>
    <comment ref="D17" authorId="0" shapeId="0" xr:uid="{00000000-0006-0000-0400-000001000000}">
      <text>
        <r>
          <rPr>
            <sz val="9"/>
            <color indexed="81"/>
            <rFont val="Tahoma"/>
            <family val="2"/>
          </rPr>
          <t>au titre de la première révision le montant cumulé HT à reporter est celui  à date d'anniversaire (N+1). Les montants devant ensuite correspondre à celui de l'avancement HT total et s'alimenteront automatiquement avec le montant mensuel HT</t>
        </r>
        <r>
          <rPr>
            <b/>
            <sz val="9"/>
            <color indexed="81"/>
            <rFont val="Tahoma"/>
            <family val="2"/>
          </rPr>
          <t xml:space="preserve">
</t>
        </r>
        <r>
          <rPr>
            <sz val="9"/>
            <color indexed="81"/>
            <rFont val="Tahoma"/>
            <family val="2"/>
          </rPr>
          <t xml:space="preserve">
</t>
        </r>
      </text>
    </comment>
    <comment ref="E17" authorId="0" shapeId="0" xr:uid="{00000000-0006-0000-0400-000002000000}">
      <text>
        <r>
          <rPr>
            <sz val="9"/>
            <color indexed="81"/>
            <rFont val="Tahoma"/>
            <family val="2"/>
          </rPr>
          <t xml:space="preserve">intégrer la prestation HT au titre du mois sur laquelle la révision doit être calculée.
</t>
        </r>
      </text>
    </comment>
  </commentList>
</comments>
</file>

<file path=xl/sharedStrings.xml><?xml version="1.0" encoding="utf-8"?>
<sst xmlns="http://schemas.openxmlformats.org/spreadsheetml/2006/main" count="312" uniqueCount="210">
  <si>
    <t>N° Marché</t>
  </si>
  <si>
    <t xml:space="preserve">Libellé : </t>
  </si>
  <si>
    <t>Maitre de l'ouvrage</t>
  </si>
  <si>
    <t>24 Route de l'hôpital</t>
  </si>
  <si>
    <t>N° Lot :</t>
  </si>
  <si>
    <t>Date de situation</t>
  </si>
  <si>
    <t>CS 70128</t>
  </si>
  <si>
    <t>67028 STRASBOURG CEDEX</t>
  </si>
  <si>
    <t>Date</t>
  </si>
  <si>
    <t>Intitulé</t>
  </si>
  <si>
    <t>HT</t>
  </si>
  <si>
    <t>TTC</t>
  </si>
  <si>
    <t xml:space="preserve"> Total Avenant</t>
  </si>
  <si>
    <t>MARCHE</t>
  </si>
  <si>
    <t>Taux de TVA applicable</t>
  </si>
  <si>
    <t>Marché de base</t>
  </si>
  <si>
    <t>Total</t>
  </si>
  <si>
    <t>Reajustement</t>
  </si>
  <si>
    <t>04</t>
  </si>
  <si>
    <t>N</t>
  </si>
  <si>
    <t>Montant TTC</t>
  </si>
  <si>
    <t>Avancement                                         (1)</t>
  </si>
  <si>
    <t>MOIS                                      (1)-(2)</t>
  </si>
  <si>
    <t>Acomptes délivrés à</t>
  </si>
  <si>
    <t xml:space="preserve"> C. TOTAL HT </t>
  </si>
  <si>
    <t xml:space="preserve"> TOTAL HT :  A+B+C</t>
  </si>
  <si>
    <t xml:space="preserve"> TVA </t>
  </si>
  <si>
    <t xml:space="preserve"> D. TOTAL TTC</t>
  </si>
  <si>
    <t xml:space="preserve"> 8. S/traitance paiement direct HT (AL)</t>
  </si>
  <si>
    <t xml:space="preserve"> 9. S/traitance Paiement direct TTC</t>
  </si>
  <si>
    <t xml:space="preserve"> F. Total TTC</t>
  </si>
  <si>
    <t>TOTAL TTC PAIEMENT (D-E)</t>
  </si>
  <si>
    <t>Isolation exterieur</t>
  </si>
  <si>
    <t>Libellé lot :</t>
  </si>
  <si>
    <t xml:space="preserve"> E. Total Sous-traitance : 8+9</t>
  </si>
  <si>
    <t>(Cachet et signature)</t>
  </si>
  <si>
    <t>Le :</t>
  </si>
  <si>
    <t>(Cachet et Signature)</t>
  </si>
  <si>
    <t xml:space="preserve">Controlé </t>
  </si>
  <si>
    <t>ENTREPRISE :</t>
  </si>
  <si>
    <t>Garantie à première demande TTC</t>
  </si>
  <si>
    <t>Tableau récapitulatif de suivi de paiement direct des sous-traitants</t>
  </si>
  <si>
    <t>Lots</t>
  </si>
  <si>
    <t>Entreprises</t>
  </si>
  <si>
    <t>Totaux HT</t>
  </si>
  <si>
    <t>Montant marché HT DC4</t>
  </si>
  <si>
    <t xml:space="preserve"> 1. Travaux</t>
  </si>
  <si>
    <t xml:space="preserve"> 2. Travaux supplémentaires </t>
  </si>
  <si>
    <t xml:space="preserve"> 3. Travaux en diminutions</t>
  </si>
  <si>
    <t xml:space="preserve"> A. TOTAL HT : 1+2+3</t>
  </si>
  <si>
    <t xml:space="preserve"> 4. Avance Forfaitaire</t>
  </si>
  <si>
    <t xml:space="preserve"> 5. Remboursement avance forfaitaire</t>
  </si>
  <si>
    <t xml:space="preserve"> 6. Pénalités </t>
  </si>
  <si>
    <t xml:space="preserve"> 7. Précompte ou retenues</t>
  </si>
  <si>
    <t xml:space="preserve"> B. TOTAL HT : 4+5+6+7</t>
  </si>
  <si>
    <t xml:space="preserve"> 8. Révisions</t>
  </si>
  <si>
    <t xml:space="preserve"> LE :</t>
  </si>
  <si>
    <t xml:space="preserve"> Notifié à l'ENTREPRENEUR</t>
  </si>
  <si>
    <t xml:space="preserve"> Transmis au MAITRE D'OUVRAGE</t>
  </si>
  <si>
    <t xml:space="preserve"> pour paiement</t>
  </si>
  <si>
    <t xml:space="preserve"> Le :</t>
  </si>
  <si>
    <t xml:space="preserve"> LE MAITRE D'ŒUVRE</t>
  </si>
  <si>
    <t xml:space="preserve"> (Cachet et Signature)</t>
  </si>
  <si>
    <t xml:space="preserve"> Etabli Par l'entrepreneur et transmis </t>
  </si>
  <si>
    <t xml:space="preserve"> au MAITRE D'OEUVRE </t>
  </si>
  <si>
    <t xml:space="preserve"> pour vérification :</t>
  </si>
  <si>
    <t xml:space="preserve"> L'ENTREPRISE</t>
  </si>
  <si>
    <t xml:space="preserve"> (Cachet et signature)</t>
  </si>
  <si>
    <t>LE MAITRE D'OUVRAGE</t>
  </si>
  <si>
    <t>NOM</t>
  </si>
  <si>
    <t>adresse</t>
  </si>
  <si>
    <t>Localité</t>
  </si>
  <si>
    <t>……………………….</t>
  </si>
  <si>
    <t>Date de reception :</t>
  </si>
  <si>
    <t>L'entreprise</t>
  </si>
  <si>
    <t>Date :</t>
  </si>
  <si>
    <t>Le maitre d'œuvre</t>
  </si>
  <si>
    <t>ATTENTION !!</t>
  </si>
  <si>
    <t>Nom Fournisseur</t>
  </si>
  <si>
    <t>Montant marché TTC DC4</t>
  </si>
  <si>
    <r>
      <t xml:space="preserve">1. PAIEMENTS DIRECTS DES SOUS-TRAITANTS </t>
    </r>
    <r>
      <rPr>
        <b/>
        <sz val="9"/>
        <color rgb="FFFF0000"/>
        <rFont val="Arial"/>
        <family val="2"/>
      </rPr>
      <t>EN AUTOLIQUIDATION</t>
    </r>
  </si>
  <si>
    <r>
      <t>2. PAIEMENTS DIRECTS DES SOUS-TRAITANTS</t>
    </r>
    <r>
      <rPr>
        <b/>
        <sz val="9"/>
        <color rgb="FFFF0000"/>
        <rFont val="Arial"/>
        <family val="2"/>
      </rPr>
      <t xml:space="preserve"> SOUMIS A LA TVA 20%</t>
    </r>
  </si>
  <si>
    <t xml:space="preserve">En tête </t>
  </si>
  <si>
    <t>A établir par l'entreprise</t>
  </si>
  <si>
    <t>Si besoin, zones à alimenter par le fournisseur</t>
  </si>
  <si>
    <t>CESSION</t>
  </si>
  <si>
    <t>X</t>
  </si>
  <si>
    <t>Avancement Mois M             HT</t>
  </si>
  <si>
    <t>Avancement Mois M-1             HT</t>
  </si>
  <si>
    <t>Au titre du Mois  HT</t>
  </si>
  <si>
    <t>Avancement Mois M            TTC</t>
  </si>
  <si>
    <t>Avancement Mois M-1             TTC</t>
  </si>
  <si>
    <t>Au titre du Mois            TTC</t>
  </si>
  <si>
    <t>Il est important de garder, pour sauvegarder les liaisons automatiques, les deux onglets sur la même feuille Excel (Proposition paiement+ Annexe s-traitance)</t>
  </si>
  <si>
    <t>Siret :</t>
  </si>
  <si>
    <r>
      <t xml:space="preserve">Mode de règlement : </t>
    </r>
    <r>
      <rPr>
        <b/>
        <i/>
        <sz val="8"/>
        <color theme="1"/>
        <rFont val="Calibri"/>
        <family val="2"/>
        <scheme val="minor"/>
      </rPr>
      <t>par virement bancaire</t>
    </r>
    <r>
      <rPr>
        <sz val="8"/>
        <color theme="1"/>
        <rFont val="Calibri"/>
        <family val="2"/>
        <scheme val="minor"/>
      </rPr>
      <t xml:space="preserve"> </t>
    </r>
  </si>
  <si>
    <t xml:space="preserve">Banque : </t>
  </si>
  <si>
    <t>Compte IBAN :</t>
  </si>
  <si>
    <t>FR76…………………………………….</t>
  </si>
  <si>
    <t>Edition sur feuille A3</t>
  </si>
  <si>
    <t>2016/ …</t>
  </si>
  <si>
    <t>Programme :</t>
  </si>
  <si>
    <t>OOIOOO</t>
  </si>
  <si>
    <t>(Attention une annexe est à compléter en cas de sous-traitance)</t>
  </si>
  <si>
    <t>Cet annexe est à compléter par le titulaire du marché.</t>
  </si>
  <si>
    <t>Avancement HT</t>
  </si>
  <si>
    <t>Vérification Avancement HT</t>
  </si>
  <si>
    <t>DEMANDE DE PAIEMENT</t>
  </si>
  <si>
    <t xml:space="preserve">SITUATION </t>
  </si>
  <si>
    <t>la situation vous sera retournée.</t>
  </si>
  <si>
    <t>DETERMINATION DES COEFFICIENTS DE REVISION DES PRIX</t>
  </si>
  <si>
    <t>Marché n° :</t>
  </si>
  <si>
    <t>Index</t>
  </si>
  <si>
    <t xml:space="preserve">Groupe : </t>
  </si>
  <si>
    <t>I0</t>
  </si>
  <si>
    <t>Formule : P = P0 { 0,15 + 0,85 (…….. BT…. + ………. BT ……. + ………. BT …….)]</t>
  </si>
  <si>
    <t>Coefficient de révision</t>
  </si>
  <si>
    <t>Base</t>
  </si>
  <si>
    <t>%</t>
  </si>
  <si>
    <t xml:space="preserve">Valeur </t>
  </si>
  <si>
    <t>date situ</t>
  </si>
  <si>
    <t>date index</t>
  </si>
  <si>
    <t>RECAPITULATIF DE REVALORISATION</t>
  </si>
  <si>
    <t>entreprise</t>
  </si>
  <si>
    <t xml:space="preserve">Opération :  </t>
  </si>
  <si>
    <t>Mois  indice</t>
  </si>
  <si>
    <t>Montant mensuel HT</t>
  </si>
  <si>
    <t>Coefficient</t>
  </si>
  <si>
    <t>Montant révision HT</t>
  </si>
  <si>
    <t>H.T.</t>
  </si>
  <si>
    <t>TVA</t>
  </si>
  <si>
    <t>T.T.C.</t>
  </si>
  <si>
    <t>BT01</t>
  </si>
  <si>
    <t>Mois Zéro</t>
  </si>
  <si>
    <t>Situation Mois            M-1  (2)</t>
  </si>
  <si>
    <t>N° 03</t>
  </si>
  <si>
    <t>au pourcentage.</t>
  </si>
  <si>
    <t>(Mettre une croix si nécessaire sinon la supprimer)</t>
  </si>
  <si>
    <t>cumul TTC</t>
  </si>
  <si>
    <t>date d'anniversaire</t>
  </si>
  <si>
    <t>Mois n retenu à</t>
  </si>
  <si>
    <t>n</t>
  </si>
  <si>
    <t>n-1</t>
  </si>
  <si>
    <t>(1° année étant ferme)</t>
  </si>
  <si>
    <t>Date d'anniversaire</t>
  </si>
  <si>
    <t>(Préciser le type de révision</t>
  </si>
  <si>
    <t>1° date d'anniversaire</t>
  </si>
  <si>
    <t>2° date d'anniversaire</t>
  </si>
  <si>
    <t>3° date d'anniversaire</t>
  </si>
  <si>
    <t>4° date d'anniversaire</t>
  </si>
  <si>
    <t>5° date d'anniversaire</t>
  </si>
  <si>
    <t>6° date d'anniversaire</t>
  </si>
  <si>
    <t>7° date d'anniversaire</t>
  </si>
  <si>
    <t>8° date d'anniversaire</t>
  </si>
  <si>
    <t>trimestriel</t>
  </si>
  <si>
    <t>mensuel</t>
  </si>
  <si>
    <t>annuel</t>
  </si>
  <si>
    <t>Type de révision :</t>
  </si>
  <si>
    <t xml:space="preserve">X (part fixe) </t>
  </si>
  <si>
    <t xml:space="preserve">y (part variable) </t>
  </si>
  <si>
    <t xml:space="preserve">Type Révision </t>
  </si>
  <si>
    <t>(Si aucune variation n'est observée d'un mois à un autre, vous trouverez le même montant en colonne avancement (1) et en colonne situation m-1)</t>
  </si>
  <si>
    <t>aux montants de l'avancement (1) - de la situations précédente.</t>
  </si>
  <si>
    <r>
      <rPr>
        <b/>
        <u/>
        <sz val="11"/>
        <color rgb="FFFF0000"/>
        <rFont val="Calibri"/>
        <family val="2"/>
        <scheme val="minor"/>
      </rPr>
      <t>Remarque</t>
    </r>
    <r>
      <rPr>
        <b/>
        <sz val="11"/>
        <color rgb="FFFF0000"/>
        <rFont val="Calibri"/>
        <family val="2"/>
        <scheme val="minor"/>
      </rPr>
      <t xml:space="preserve"> : Les montants de la colonne (2)-situation M-1 doivent être reportés MANUELLEMENT et doivent correspondent en tous points</t>
    </r>
  </si>
  <si>
    <t>retranscrite dans le CCAP</t>
  </si>
  <si>
    <t xml:space="preserve">modifier le % si nécessaire suivant formule </t>
  </si>
  <si>
    <r>
      <t>CN = x%+y%(l</t>
    </r>
    <r>
      <rPr>
        <b/>
        <sz val="10"/>
        <color rgb="FFFF0000"/>
        <rFont val="Arial"/>
        <family val="2"/>
      </rPr>
      <t>n</t>
    </r>
    <r>
      <rPr>
        <b/>
        <sz val="10"/>
        <rFont val="Arial"/>
        <family val="2"/>
      </rPr>
      <t>/lo)</t>
    </r>
  </si>
  <si>
    <t xml:space="preserve">ATTENTION : le cumul de la révision situation M-1 ne peux être reporté automatiquement sur </t>
  </si>
  <si>
    <t>Cumul révision HT antérieure</t>
  </si>
  <si>
    <t>Cette aide n'est valable que si les révisions sont calculées</t>
  </si>
  <si>
    <t>de manière régulière sur des situations qui se suivent.</t>
  </si>
  <si>
    <t>(voir --&gt; EX. Demande de paiem. M+1)</t>
  </si>
  <si>
    <t>calculé (case rouge) , dans la colonne de la demande de paiement du mois M-1.</t>
  </si>
  <si>
    <t>Si une situation ne peut être révisée, reporter le dernier cumul HT</t>
  </si>
  <si>
    <r>
      <rPr>
        <b/>
        <u/>
        <sz val="11"/>
        <color rgb="FFFF0000"/>
        <rFont val="Calibri"/>
        <family val="2"/>
        <scheme val="minor"/>
      </rPr>
      <t>Remarque</t>
    </r>
    <r>
      <rPr>
        <b/>
        <sz val="11"/>
        <color rgb="FFFF0000"/>
        <rFont val="Calibri"/>
        <family val="2"/>
        <scheme val="minor"/>
      </rPr>
      <t xml:space="preserve"> : Les montants de la colonne (2) --&gt; situation M-1 doivent être reportés MANUELLEMENT et doivent correspondent en tous points</t>
    </r>
  </si>
  <si>
    <t>Excel *pour préserver les liaisons</t>
  </si>
  <si>
    <t>les onglets sur la même feuille</t>
  </si>
  <si>
    <t xml:space="preserve">IMPORTANT :  garder tous </t>
  </si>
  <si>
    <t>OOOIOO</t>
  </si>
  <si>
    <t>en colonne Mois (1)-(2)</t>
  </si>
  <si>
    <t xml:space="preserve">Si aucune variation n'est observée d'un mois à un autre, vous trouverez le même montant en colonne avancement (1) et en colonne situation m-1 avec un montant nul </t>
  </si>
  <si>
    <t xml:space="preserve"> 1 - Reporter le montant à payer de la situation précédente dans la colonne "acomptes délivrés à"+ date.</t>
  </si>
  <si>
    <t xml:space="preserve"> 2- Actualiser le numéro de la situation et la date de la situation.</t>
  </si>
  <si>
    <t xml:space="preserve"> 4 - Intégrer les montants de la nouvelle situation dans la colonne 1, Avancement.</t>
  </si>
  <si>
    <t xml:space="preserve"> 5 - Alimenter les tableaux de calcul de révision , si nécessaire.</t>
  </si>
  <si>
    <t xml:space="preserve"> 8 - Ne pas oublier de dater et de signer la demande de paiement.</t>
  </si>
  <si>
    <t xml:space="preserve"> 9 - Associer votre facture à la demande de paiement et ses annexes, pour envoi au Maitre d'œuvre.</t>
  </si>
  <si>
    <r>
      <rPr>
        <sz val="11"/>
        <color theme="1"/>
        <rFont val="Calibri"/>
        <family val="2"/>
        <scheme val="minor"/>
      </rPr>
      <t xml:space="preserve">    </t>
    </r>
    <r>
      <rPr>
        <u/>
        <sz val="11"/>
        <color theme="1"/>
        <rFont val="Calibri"/>
        <family val="2"/>
        <scheme val="minor"/>
      </rPr>
      <t>Mode Opératoire :</t>
    </r>
  </si>
  <si>
    <t>la demande de paiement, ce montant est à insérer manuellement.</t>
  </si>
  <si>
    <t>En tête de l'entreprise</t>
  </si>
  <si>
    <t xml:space="preserve">Contrôlé </t>
  </si>
  <si>
    <t>Date de réception :</t>
  </si>
  <si>
    <t>(Les autres zones étant verrouillées, les reports d'informations et autres calculs sont automatisés)</t>
  </si>
  <si>
    <t>Zones réservées aux signatures.</t>
  </si>
  <si>
    <t xml:space="preserve"> 3 - Reporter les montants  de l'avancement ,colonne 1 de la demande de paiement précédente, sur la colonne 2 situation mois M-1. Si tous les montants sont correctement reportés,</t>
  </si>
  <si>
    <t xml:space="preserve"> 6 - Aidez-vous des vérifications automatiques pour contrôler vos chiffres (cellules grises).</t>
  </si>
  <si>
    <t xml:space="preserve"> 7 - Editer la demande de paiement, et si nécessaire, l'annexe sous-traitance, le calcul du coefficient de révision (page1 )et le récapitulatif (page1).</t>
  </si>
  <si>
    <t>Isolation extérieur</t>
  </si>
  <si>
    <t>Réajustement</t>
  </si>
  <si>
    <t>Désignation</t>
  </si>
  <si>
    <t xml:space="preserve">Zones administratives - Informations à renseigner au début du marché. Si une zone est oubliée </t>
  </si>
  <si>
    <t>Zones  financières - Eléments à compléter pour déterminer le montant à payer du mois.</t>
  </si>
  <si>
    <t>aux montants de l'avancement (1)  de la situation précédente.</t>
  </si>
  <si>
    <t xml:space="preserve">       vous devriez obtenir un chiffre nul dans la colonne 3, mois (1)-(2). Si vous avez des sous-traitants, reproduire l'opération sur l'annexe dédiée.</t>
  </si>
  <si>
    <t>Formule coefficient de révision : CCAP</t>
  </si>
  <si>
    <t>qui vous donnera accès ou non à un élément de rappel)</t>
  </si>
  <si>
    <t xml:space="preserve"> Etabli par l'ENTREPRENEUR et transmis </t>
  </si>
  <si>
    <t xml:space="preserve">Les zones 1, 2 et 3 sont possibles si la formule comporte plusieurs BT à répartir </t>
  </si>
  <si>
    <t>Montant cumulé HT</t>
  </si>
  <si>
    <t>OPHEA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</si>
</sst>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dd/mm/yy;@"/>
    <numFmt numFmtId="166" formatCode="#,##0.00_ ;[Red]\-#,##0.00\ "/>
    <numFmt numFmtId="167" formatCode="000000"/>
    <numFmt numFmtId="168" formatCode="000\.000\.000\.00000"/>
    <numFmt numFmtId="169" formatCode="0.0"/>
    <numFmt numFmtId="170" formatCode="0.00000"/>
    <numFmt numFmtId="171" formatCode="[$-40C]mmm\-yy;@"/>
    <numFmt numFmtId="172" formatCode="0.000"/>
    <numFmt numFmtId="173" formatCode="#,##0.00_ ;\-#,##0.00\ "/>
    <numFmt numFmtId="174" formatCode="0.00_ ;[Red]\-0.00\ "/>
  </numFmts>
  <fonts count="45" x14ac:knownFonts="1">
    <font>
      <sz val="11"/>
      <color theme="1"/>
      <name val="Calibri"/>
      <family val="2"/>
      <scheme val="minor"/>
    </font>
    <font>
      <sz val="8"/>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1"/>
      <color theme="1"/>
      <name val="Calibri"/>
      <family val="2"/>
      <scheme val="minor"/>
    </font>
    <font>
      <b/>
      <sz val="8"/>
      <color theme="1"/>
      <name val="Calibri"/>
      <family val="2"/>
      <scheme val="minor"/>
    </font>
    <font>
      <b/>
      <sz val="8"/>
      <color theme="1"/>
      <name val="Arial"/>
      <family val="2"/>
    </font>
    <font>
      <sz val="8"/>
      <color theme="1"/>
      <name val="Arial"/>
      <family val="2"/>
    </font>
    <font>
      <b/>
      <sz val="11"/>
      <color theme="1"/>
      <name val="Arial"/>
      <family val="2"/>
    </font>
    <font>
      <b/>
      <sz val="9"/>
      <color theme="1"/>
      <name val="Arial"/>
      <family val="2"/>
    </font>
    <font>
      <sz val="9"/>
      <color indexed="81"/>
      <name val="Tahoma"/>
      <family val="2"/>
    </font>
    <font>
      <b/>
      <sz val="11"/>
      <color rgb="FFFF0000"/>
      <name val="Calibri"/>
      <family val="2"/>
      <scheme val="minor"/>
    </font>
    <font>
      <b/>
      <u/>
      <sz val="9"/>
      <color indexed="81"/>
      <name val="Tahoma"/>
      <family val="2"/>
    </font>
    <font>
      <b/>
      <sz val="9"/>
      <color rgb="FFFF0000"/>
      <name val="Arial"/>
      <family val="2"/>
    </font>
    <font>
      <sz val="18"/>
      <color theme="1"/>
      <name val="Calibri"/>
      <family val="2"/>
      <scheme val="minor"/>
    </font>
    <font>
      <b/>
      <u/>
      <sz val="18"/>
      <color theme="1"/>
      <name val="Calibri"/>
      <family val="2"/>
      <scheme val="minor"/>
    </font>
    <font>
      <i/>
      <sz val="11"/>
      <color theme="1"/>
      <name val="Calibri"/>
      <family val="2"/>
      <scheme val="minor"/>
    </font>
    <font>
      <sz val="11"/>
      <color rgb="FFFF0000"/>
      <name val="Calibri"/>
      <family val="2"/>
      <scheme val="minor"/>
    </font>
    <font>
      <i/>
      <sz val="8"/>
      <color theme="1"/>
      <name val="Calibri"/>
      <family val="2"/>
      <scheme val="minor"/>
    </font>
    <font>
      <b/>
      <i/>
      <sz val="8"/>
      <color theme="1"/>
      <name val="Calibri"/>
      <family val="2"/>
      <scheme val="minor"/>
    </font>
    <font>
      <b/>
      <i/>
      <sz val="10"/>
      <name val="Calibri"/>
      <family val="2"/>
      <scheme val="minor"/>
    </font>
    <font>
      <i/>
      <sz val="11"/>
      <color rgb="FFFF0000"/>
      <name val="Calibri"/>
      <family val="2"/>
      <scheme val="minor"/>
    </font>
    <font>
      <b/>
      <i/>
      <sz val="9"/>
      <color rgb="FFFF0000"/>
      <name val="Calibri"/>
      <family val="2"/>
      <scheme val="minor"/>
    </font>
    <font>
      <b/>
      <i/>
      <sz val="10"/>
      <color rgb="FFFF0000"/>
      <name val="Calibri"/>
      <family val="2"/>
      <scheme val="minor"/>
    </font>
    <font>
      <b/>
      <sz val="14"/>
      <color rgb="FFFF0000"/>
      <name val="Calibri"/>
      <family val="2"/>
      <scheme val="minor"/>
    </font>
    <font>
      <b/>
      <sz val="9"/>
      <color indexed="81"/>
      <name val="Tahoma"/>
      <family val="2"/>
    </font>
    <font>
      <b/>
      <i/>
      <sz val="9"/>
      <color indexed="81"/>
      <name val="Tahoma"/>
      <family val="2"/>
    </font>
    <font>
      <sz val="10"/>
      <name val="Arial"/>
      <family val="2"/>
    </font>
    <font>
      <b/>
      <sz val="16"/>
      <name val="Trebuchet MS"/>
      <family val="2"/>
    </font>
    <font>
      <sz val="11"/>
      <name val="Trebuchet MS"/>
      <family val="2"/>
    </font>
    <font>
      <sz val="16"/>
      <name val="Trebuchet MS"/>
      <family val="2"/>
    </font>
    <font>
      <sz val="10"/>
      <name val="Trebuchet MS"/>
      <family val="2"/>
    </font>
    <font>
      <b/>
      <sz val="10"/>
      <name val="Arial"/>
      <family val="2"/>
    </font>
    <font>
      <b/>
      <i/>
      <sz val="16"/>
      <name val="Trebuchet MS"/>
      <family val="2"/>
    </font>
    <font>
      <i/>
      <sz val="10"/>
      <name val="Arial"/>
      <family val="2"/>
    </font>
    <font>
      <b/>
      <sz val="10"/>
      <color rgb="FFFF0000"/>
      <name val="Arial"/>
      <family val="2"/>
    </font>
    <font>
      <sz val="10"/>
      <color rgb="FFFF0000"/>
      <name val="Arial"/>
      <family val="2"/>
    </font>
    <font>
      <i/>
      <sz val="10"/>
      <color rgb="FFFF0000"/>
      <name val="Calibri"/>
      <family val="2"/>
      <scheme val="minor"/>
    </font>
    <font>
      <b/>
      <u/>
      <sz val="11"/>
      <color rgb="FFFF0000"/>
      <name val="Calibri"/>
      <family val="2"/>
      <scheme val="minor"/>
    </font>
    <font>
      <b/>
      <sz val="10"/>
      <color rgb="FFFF0000"/>
      <name val="Trebuchet MS"/>
      <family val="2"/>
    </font>
    <font>
      <sz val="10"/>
      <color rgb="FFFF0000"/>
      <name val="Trebuchet MS"/>
      <family val="2"/>
    </font>
    <font>
      <i/>
      <sz val="10"/>
      <color theme="1"/>
      <name val="Calibri"/>
      <family val="2"/>
      <scheme val="minor"/>
    </font>
    <font>
      <u/>
      <sz val="11"/>
      <color theme="1"/>
      <name val="Calibri"/>
      <family val="2"/>
      <scheme val="minor"/>
    </font>
    <font>
      <sz val="8"/>
      <name val="Arial"/>
      <family val="2"/>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FF0000"/>
        <bgColor indexed="64"/>
      </patternFill>
    </fill>
    <fill>
      <patternFill patternType="solid">
        <fgColor rgb="FF84B4E0"/>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indexed="42"/>
        <bgColor indexed="64"/>
      </patternFill>
    </fill>
    <fill>
      <patternFill patternType="solid">
        <fgColor rgb="FFCCFFCC"/>
        <bgColor indexed="64"/>
      </patternFill>
    </fill>
    <fill>
      <patternFill patternType="solid">
        <fgColor indexed="13"/>
        <bgColor indexed="64"/>
      </patternFill>
    </fill>
  </fills>
  <borders count="9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style="medium">
        <color auto="1"/>
      </right>
      <top style="thin">
        <color auto="1"/>
      </top>
      <bottom/>
      <diagonal/>
    </border>
    <border>
      <left style="medium">
        <color auto="1"/>
      </left>
      <right/>
      <top style="thin">
        <color auto="1"/>
      </top>
      <bottom style="thin">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thick">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right style="medium">
        <color auto="1"/>
      </right>
      <top style="double">
        <color auto="1"/>
      </top>
      <bottom style="medium">
        <color auto="1"/>
      </bottom>
      <diagonal/>
    </border>
    <border>
      <left style="medium">
        <color auto="1"/>
      </left>
      <right style="thin">
        <color auto="1"/>
      </right>
      <top style="thin">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diagonal/>
    </border>
    <border>
      <left/>
      <right style="thin">
        <color auto="1"/>
      </right>
      <top style="double">
        <color auto="1"/>
      </top>
      <bottom/>
      <diagonal/>
    </border>
    <border>
      <left/>
      <right style="medium">
        <color auto="1"/>
      </right>
      <top style="double">
        <color auto="1"/>
      </top>
      <bottom/>
      <diagonal/>
    </border>
    <border>
      <left style="thin">
        <color auto="1"/>
      </left>
      <right style="double">
        <color auto="1"/>
      </right>
      <top style="thin">
        <color auto="1"/>
      </top>
      <bottom style="thin">
        <color auto="1"/>
      </bottom>
      <diagonal/>
    </border>
    <border>
      <left style="thin">
        <color auto="1"/>
      </left>
      <right style="double">
        <color auto="1"/>
      </right>
      <top/>
      <bottom/>
      <diagonal/>
    </border>
    <border>
      <left style="thin">
        <color auto="1"/>
      </left>
      <right style="double">
        <color auto="1"/>
      </right>
      <top/>
      <bottom style="thin">
        <color auto="1"/>
      </bottom>
      <diagonal/>
    </border>
    <border>
      <left style="thin">
        <color auto="1"/>
      </left>
      <right style="double">
        <color auto="1"/>
      </right>
      <top style="thin">
        <color auto="1"/>
      </top>
      <bottom/>
      <diagonal/>
    </border>
    <border>
      <left style="thin">
        <color auto="1"/>
      </left>
      <right style="thick">
        <color auto="1"/>
      </right>
      <top/>
      <bottom/>
      <diagonal/>
    </border>
    <border>
      <left/>
      <right/>
      <top style="double">
        <color auto="1"/>
      </top>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bottom style="double">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bottom style="double">
        <color auto="1"/>
      </bottom>
      <diagonal/>
    </border>
  </borders>
  <cellStyleXfs count="3">
    <xf numFmtId="0" fontId="0" fillId="0" borderId="0"/>
    <xf numFmtId="0" fontId="28" fillId="0" borderId="0"/>
    <xf numFmtId="164" fontId="28" fillId="0" borderId="0" applyFont="0" applyFill="0" applyBorder="0" applyAlignment="0" applyProtection="0"/>
  </cellStyleXfs>
  <cellXfs count="724">
    <xf numFmtId="0" fontId="0" fillId="0" borderId="0" xfId="0"/>
    <xf numFmtId="0" fontId="0" fillId="0" borderId="0" xfId="0" applyProtection="1"/>
    <xf numFmtId="0" fontId="0" fillId="0" borderId="0" xfId="0" applyBorder="1" applyAlignment="1" applyProtection="1"/>
    <xf numFmtId="0" fontId="0" fillId="0" borderId="0" xfId="0" applyBorder="1" applyAlignment="1" applyProtection="1">
      <alignment horizontal="center"/>
    </xf>
    <xf numFmtId="0" fontId="0" fillId="0" borderId="0" xfId="0" applyFill="1" applyBorder="1" applyProtection="1"/>
    <xf numFmtId="0" fontId="0" fillId="0" borderId="0" xfId="0" applyBorder="1" applyProtection="1"/>
    <xf numFmtId="0" fontId="0" fillId="6" borderId="32" xfId="0" applyFill="1" applyBorder="1" applyProtection="1"/>
    <xf numFmtId="0" fontId="0" fillId="6" borderId="33" xfId="0" applyFill="1" applyBorder="1" applyProtection="1"/>
    <xf numFmtId="0" fontId="0" fillId="6" borderId="34" xfId="0" applyFill="1" applyBorder="1" applyProtection="1"/>
    <xf numFmtId="0" fontId="0" fillId="6" borderId="35" xfId="0" applyFill="1" applyBorder="1" applyProtection="1"/>
    <xf numFmtId="0" fontId="3" fillId="0" borderId="14" xfId="0" applyFont="1" applyBorder="1" applyAlignment="1" applyProtection="1">
      <alignment horizontal="center" vertical="center"/>
    </xf>
    <xf numFmtId="0" fontId="0" fillId="6" borderId="0" xfId="0" applyFill="1" applyBorder="1" applyAlignment="1" applyProtection="1"/>
    <xf numFmtId="0" fontId="0" fillId="6" borderId="36" xfId="0" applyFill="1" applyBorder="1" applyProtection="1"/>
    <xf numFmtId="0" fontId="3" fillId="0" borderId="23" xfId="0" applyFont="1" applyBorder="1" applyAlignment="1" applyProtection="1">
      <alignment horizontal="center" vertical="center"/>
    </xf>
    <xf numFmtId="0" fontId="1" fillId="0" borderId="47" xfId="0" applyFont="1" applyBorder="1" applyAlignment="1" applyProtection="1">
      <alignment horizontal="center" vertical="center"/>
    </xf>
    <xf numFmtId="0" fontId="3" fillId="6" borderId="30" xfId="0" applyFont="1" applyFill="1" applyBorder="1" applyAlignment="1" applyProtection="1">
      <alignment horizontal="center" vertical="center"/>
    </xf>
    <xf numFmtId="0" fontId="1" fillId="0" borderId="2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3" xfId="0" applyFont="1" applyBorder="1" applyAlignment="1" applyProtection="1">
      <alignment horizontal="center" vertical="center"/>
    </xf>
    <xf numFmtId="0" fontId="0" fillId="6" borderId="0" xfId="0" applyFill="1" applyBorder="1" applyAlignment="1" applyProtection="1">
      <alignment vertical="center" wrapText="1"/>
    </xf>
    <xf numFmtId="40" fontId="8" fillId="0" borderId="43" xfId="0" applyNumberFormat="1" applyFont="1" applyBorder="1" applyProtection="1"/>
    <xf numFmtId="0" fontId="3" fillId="6" borderId="30" xfId="0" applyFont="1" applyFill="1" applyBorder="1" applyAlignment="1" applyProtection="1">
      <alignment vertical="center"/>
    </xf>
    <xf numFmtId="0" fontId="0" fillId="6" borderId="0" xfId="0" applyFill="1" applyBorder="1" applyAlignment="1" applyProtection="1">
      <alignment vertical="center"/>
    </xf>
    <xf numFmtId="0" fontId="0" fillId="6" borderId="0" xfId="0" applyFill="1" applyBorder="1" applyProtection="1"/>
    <xf numFmtId="0" fontId="1" fillId="6" borderId="0" xfId="0" applyFont="1" applyFill="1" applyBorder="1" applyProtection="1"/>
    <xf numFmtId="0" fontId="6" fillId="0" borderId="22"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54" xfId="0" applyFont="1" applyFill="1" applyBorder="1" applyAlignment="1" applyProtection="1">
      <alignment horizontal="center" vertical="center" wrapText="1"/>
    </xf>
    <xf numFmtId="0" fontId="6" fillId="0" borderId="68" xfId="0" applyFont="1" applyFill="1" applyBorder="1" applyAlignment="1" applyProtection="1">
      <alignment horizontal="center" vertical="center"/>
    </xf>
    <xf numFmtId="0" fontId="6" fillId="0" borderId="60" xfId="0" applyFont="1" applyBorder="1" applyAlignment="1" applyProtection="1">
      <alignment horizontal="center" vertical="center"/>
    </xf>
    <xf numFmtId="0" fontId="6" fillId="0" borderId="47" xfId="0" applyFont="1" applyBorder="1" applyAlignment="1" applyProtection="1">
      <alignment horizontal="center" vertical="center"/>
    </xf>
    <xf numFmtId="0" fontId="1" fillId="0" borderId="18" xfId="0" applyFont="1" applyBorder="1" applyAlignment="1" applyProtection="1">
      <alignment vertical="center"/>
    </xf>
    <xf numFmtId="0" fontId="1" fillId="0" borderId="0" xfId="0" applyFont="1" applyBorder="1" applyAlignment="1" applyProtection="1">
      <alignment vertical="center"/>
    </xf>
    <xf numFmtId="0" fontId="1" fillId="6" borderId="0" xfId="0" applyFont="1" applyFill="1" applyBorder="1" applyAlignment="1" applyProtection="1">
      <alignment horizontal="center" vertical="center"/>
    </xf>
    <xf numFmtId="0" fontId="6" fillId="0" borderId="23" xfId="0" applyFont="1" applyBorder="1" applyAlignment="1" applyProtection="1">
      <alignment vertical="center"/>
    </xf>
    <xf numFmtId="0" fontId="6" fillId="0" borderId="24" xfId="0" applyFont="1" applyBorder="1" applyAlignment="1" applyProtection="1">
      <alignment vertical="center"/>
    </xf>
    <xf numFmtId="0" fontId="1" fillId="6" borderId="30" xfId="0" applyFont="1" applyFill="1" applyBorder="1" applyProtection="1"/>
    <xf numFmtId="0" fontId="1" fillId="0" borderId="14" xfId="0" applyFont="1" applyBorder="1" applyAlignment="1" applyProtection="1">
      <alignment vertical="center"/>
    </xf>
    <xf numFmtId="0" fontId="1" fillId="0" borderId="15" xfId="0" applyFont="1" applyBorder="1" applyAlignment="1" applyProtection="1">
      <alignment vertical="center"/>
    </xf>
    <xf numFmtId="0" fontId="1" fillId="6" borderId="15" xfId="0" applyFont="1" applyFill="1" applyBorder="1" applyProtection="1"/>
    <xf numFmtId="0" fontId="8" fillId="6" borderId="15" xfId="0" applyFont="1" applyFill="1" applyBorder="1" applyProtection="1"/>
    <xf numFmtId="0" fontId="1" fillId="0" borderId="14" xfId="0" applyFont="1" applyBorder="1" applyProtection="1"/>
    <xf numFmtId="0" fontId="1" fillId="0" borderId="15" xfId="0" applyFont="1" applyBorder="1" applyProtection="1"/>
    <xf numFmtId="0" fontId="1" fillId="0" borderId="18" xfId="0" applyFont="1" applyBorder="1" applyProtection="1"/>
    <xf numFmtId="0" fontId="1" fillId="0" borderId="0" xfId="0" applyFont="1" applyBorder="1" applyProtection="1"/>
    <xf numFmtId="0" fontId="6" fillId="0" borderId="23" xfId="0" applyFont="1" applyBorder="1" applyProtection="1"/>
    <xf numFmtId="0" fontId="6" fillId="0" borderId="24" xfId="0" applyFont="1" applyBorder="1" applyProtection="1"/>
    <xf numFmtId="0" fontId="3" fillId="6" borderId="30" xfId="0" applyFont="1" applyFill="1" applyBorder="1" applyProtection="1"/>
    <xf numFmtId="0" fontId="3" fillId="0" borderId="14" xfId="0" applyFont="1" applyBorder="1" applyProtection="1"/>
    <xf numFmtId="0" fontId="3" fillId="0" borderId="0" xfId="0" applyFont="1" applyBorder="1" applyProtection="1"/>
    <xf numFmtId="0" fontId="3" fillId="0" borderId="18" xfId="0" applyFont="1" applyBorder="1" applyProtection="1"/>
    <xf numFmtId="0" fontId="3" fillId="0" borderId="23" xfId="0" applyFont="1" applyBorder="1" applyProtection="1"/>
    <xf numFmtId="0" fontId="1" fillId="0" borderId="24" xfId="0" applyFont="1" applyBorder="1" applyProtection="1"/>
    <xf numFmtId="0" fontId="6" fillId="0" borderId="14" xfId="0" applyFont="1" applyBorder="1" applyAlignment="1" applyProtection="1">
      <alignment vertical="center"/>
    </xf>
    <xf numFmtId="0" fontId="6" fillId="0" borderId="16" xfId="0" applyFont="1" applyBorder="1" applyAlignment="1" applyProtection="1">
      <alignment vertical="center"/>
    </xf>
    <xf numFmtId="40" fontId="7" fillId="0" borderId="17" xfId="0" applyNumberFormat="1" applyFont="1" applyBorder="1" applyAlignment="1" applyProtection="1">
      <alignment vertical="center"/>
    </xf>
    <xf numFmtId="0" fontId="6" fillId="6" borderId="30" xfId="0" applyFont="1" applyFill="1" applyBorder="1" applyAlignment="1" applyProtection="1">
      <alignment vertical="center"/>
    </xf>
    <xf numFmtId="40" fontId="7" fillId="6" borderId="30" xfId="0" applyNumberFormat="1" applyFont="1" applyFill="1" applyBorder="1" applyAlignment="1" applyProtection="1">
      <alignment vertical="center"/>
    </xf>
    <xf numFmtId="0" fontId="1" fillId="0" borderId="14" xfId="0" applyFont="1" applyFill="1" applyBorder="1" applyProtection="1"/>
    <xf numFmtId="0" fontId="1" fillId="0" borderId="15" xfId="0" applyFont="1" applyFill="1" applyBorder="1" applyProtection="1"/>
    <xf numFmtId="0" fontId="6" fillId="0" borderId="18" xfId="0" applyFont="1" applyBorder="1" applyAlignment="1" applyProtection="1">
      <alignment vertical="center"/>
    </xf>
    <xf numFmtId="0" fontId="3" fillId="0" borderId="0" xfId="0" applyFont="1" applyBorder="1" applyAlignment="1" applyProtection="1">
      <alignment vertical="center"/>
    </xf>
    <xf numFmtId="0" fontId="8" fillId="6" borderId="15" xfId="0" applyFont="1" applyFill="1" applyBorder="1" applyAlignment="1" applyProtection="1">
      <alignment horizontal="center"/>
    </xf>
    <xf numFmtId="0" fontId="1" fillId="0" borderId="17" xfId="0" applyFont="1" applyBorder="1" applyProtection="1"/>
    <xf numFmtId="0" fontId="1" fillId="0" borderId="19" xfId="0" applyFont="1" applyBorder="1" applyProtection="1"/>
    <xf numFmtId="14" fontId="5" fillId="3" borderId="18" xfId="0" applyNumberFormat="1" applyFont="1" applyFill="1" applyBorder="1" applyAlignment="1" applyProtection="1">
      <alignment vertical="center"/>
    </xf>
    <xf numFmtId="0" fontId="5" fillId="0" borderId="18" xfId="0" applyFont="1" applyBorder="1" applyAlignment="1" applyProtection="1">
      <alignment vertical="center"/>
    </xf>
    <xf numFmtId="0" fontId="5" fillId="0" borderId="0" xfId="0" applyFont="1" applyFill="1" applyBorder="1" applyAlignment="1" applyProtection="1">
      <alignment vertical="center"/>
    </xf>
    <xf numFmtId="0" fontId="6" fillId="0" borderId="0" xfId="0" applyFont="1" applyBorder="1" applyAlignment="1" applyProtection="1">
      <alignment vertical="center"/>
    </xf>
    <xf numFmtId="0" fontId="6" fillId="0" borderId="19" xfId="0" applyFont="1" applyBorder="1" applyAlignment="1" applyProtection="1">
      <alignment vertical="center"/>
    </xf>
    <xf numFmtId="0" fontId="5" fillId="0" borderId="0" xfId="0" applyFont="1" applyBorder="1" applyAlignment="1" applyProtection="1">
      <alignment vertical="center"/>
    </xf>
    <xf numFmtId="0" fontId="1" fillId="0" borderId="19" xfId="0" applyFont="1" applyBorder="1" applyAlignment="1" applyProtection="1">
      <alignment vertical="center"/>
    </xf>
    <xf numFmtId="0" fontId="0" fillId="6" borderId="37" xfId="0" applyFill="1" applyBorder="1" applyProtection="1"/>
    <xf numFmtId="0" fontId="0" fillId="6" borderId="38" xfId="0" applyFill="1" applyBorder="1" applyProtection="1"/>
    <xf numFmtId="0" fontId="0" fillId="6" borderId="59" xfId="0" applyFill="1" applyBorder="1" applyProtection="1"/>
    <xf numFmtId="0" fontId="0" fillId="6" borderId="39" xfId="0" applyFill="1" applyBorder="1" applyProtection="1"/>
    <xf numFmtId="0" fontId="0" fillId="2" borderId="0" xfId="0" applyFill="1" applyProtection="1"/>
    <xf numFmtId="0" fontId="7" fillId="0" borderId="13" xfId="0" applyFont="1" applyBorder="1" applyAlignment="1" applyProtection="1">
      <alignment horizontal="center" vertical="center"/>
    </xf>
    <xf numFmtId="0" fontId="7" fillId="0" borderId="73"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40" fontId="6" fillId="0" borderId="73" xfId="0" applyNumberFormat="1" applyFont="1" applyBorder="1" applyAlignment="1" applyProtection="1">
      <alignment vertical="center"/>
    </xf>
    <xf numFmtId="40" fontId="6" fillId="0" borderId="10" xfId="0" applyNumberFormat="1" applyFont="1" applyBorder="1" applyAlignment="1" applyProtection="1">
      <alignment vertical="center"/>
    </xf>
    <xf numFmtId="40" fontId="6" fillId="0" borderId="60" xfId="0" applyNumberFormat="1" applyFont="1" applyBorder="1" applyAlignment="1" applyProtection="1">
      <alignment vertical="center"/>
    </xf>
    <xf numFmtId="0" fontId="7" fillId="0" borderId="12" xfId="0" applyFont="1" applyBorder="1" applyAlignment="1" applyProtection="1">
      <alignment horizontal="center" vertical="center"/>
    </xf>
    <xf numFmtId="40" fontId="6" fillId="0" borderId="9" xfId="0" applyNumberFormat="1" applyFont="1" applyBorder="1" applyAlignment="1" applyProtection="1">
      <alignment vertical="center"/>
    </xf>
    <xf numFmtId="0" fontId="12" fillId="0" borderId="0" xfId="0" applyFont="1" applyProtection="1"/>
    <xf numFmtId="0" fontId="0" fillId="0" borderId="1" xfId="0" applyBorder="1" applyProtection="1"/>
    <xf numFmtId="0" fontId="3" fillId="0" borderId="2" xfId="0" applyFont="1" applyBorder="1" applyProtection="1"/>
    <xf numFmtId="0" fontId="1" fillId="0" borderId="3" xfId="0" applyFont="1" applyBorder="1" applyProtection="1"/>
    <xf numFmtId="0" fontId="1" fillId="0" borderId="2" xfId="0" applyFont="1" applyBorder="1" applyProtection="1"/>
    <xf numFmtId="0" fontId="0" fillId="0" borderId="4" xfId="0" applyBorder="1" applyProtection="1"/>
    <xf numFmtId="0" fontId="1" fillId="0" borderId="5" xfId="0" applyFont="1" applyBorder="1" applyProtection="1"/>
    <xf numFmtId="0" fontId="2" fillId="0" borderId="0" xfId="0" applyFont="1" applyBorder="1" applyProtection="1"/>
    <xf numFmtId="0" fontId="0" fillId="0" borderId="6" xfId="0" applyBorder="1" applyProtection="1"/>
    <xf numFmtId="0" fontId="0" fillId="0" borderId="2" xfId="0" applyBorder="1" applyProtection="1"/>
    <xf numFmtId="0" fontId="0" fillId="0" borderId="3" xfId="0" applyBorder="1" applyProtection="1"/>
    <xf numFmtId="0" fontId="0" fillId="0" borderId="5" xfId="0" applyBorder="1" applyProtection="1"/>
    <xf numFmtId="0" fontId="12" fillId="0" borderId="4" xfId="0" applyFont="1" applyBorder="1" applyProtection="1"/>
    <xf numFmtId="0" fontId="0" fillId="0" borderId="7" xfId="0" applyBorder="1" applyProtection="1"/>
    <xf numFmtId="0" fontId="0" fillId="0" borderId="8" xfId="0" applyBorder="1" applyProtection="1"/>
    <xf numFmtId="0" fontId="0" fillId="3" borderId="0" xfId="0" applyFill="1" applyProtection="1"/>
    <xf numFmtId="10" fontId="3" fillId="0" borderId="0" xfId="0" applyNumberFormat="1" applyFont="1" applyBorder="1" applyAlignment="1" applyProtection="1">
      <alignment horizontal="left"/>
    </xf>
    <xf numFmtId="0" fontId="1" fillId="0" borderId="77" xfId="0" applyFont="1" applyFill="1" applyBorder="1" applyProtection="1"/>
    <xf numFmtId="0" fontId="0" fillId="0" borderId="0" xfId="0" applyAlignment="1" applyProtection="1">
      <alignment horizontal="center"/>
    </xf>
    <xf numFmtId="0" fontId="15" fillId="0" borderId="0" xfId="0" applyFont="1" applyAlignment="1" applyProtection="1">
      <alignment vertical="center"/>
    </xf>
    <xf numFmtId="0" fontId="0" fillId="2" borderId="0" xfId="0" applyFill="1" applyBorder="1" applyProtection="1"/>
    <xf numFmtId="0" fontId="0" fillId="0" borderId="0" xfId="0" applyFill="1" applyProtection="1"/>
    <xf numFmtId="0" fontId="18" fillId="0" borderId="4" xfId="0" applyFont="1" applyBorder="1" applyAlignment="1" applyProtection="1"/>
    <xf numFmtId="166" fontId="0" fillId="0" borderId="0" xfId="0" applyNumberFormat="1" applyProtection="1"/>
    <xf numFmtId="0" fontId="12" fillId="0" borderId="0" xfId="0" applyFont="1" applyBorder="1" applyProtection="1"/>
    <xf numFmtId="0" fontId="7" fillId="0" borderId="60" xfId="0" applyFont="1" applyBorder="1" applyAlignment="1" applyProtection="1">
      <alignment horizontal="center" vertical="center" wrapText="1"/>
    </xf>
    <xf numFmtId="40" fontId="8" fillId="0" borderId="43" xfId="0" applyNumberFormat="1" applyFont="1" applyBorder="1" applyAlignment="1" applyProtection="1"/>
    <xf numFmtId="0" fontId="1" fillId="0" borderId="18" xfId="0" applyFont="1" applyBorder="1" applyAlignment="1" applyProtection="1"/>
    <xf numFmtId="0" fontId="17" fillId="0" borderId="0" xfId="0" applyFont="1" applyAlignment="1" applyProtection="1">
      <alignment horizontal="center"/>
    </xf>
    <xf numFmtId="0" fontId="1" fillId="0" borderId="42" xfId="0" applyFont="1" applyFill="1" applyBorder="1" applyAlignment="1" applyProtection="1">
      <alignment horizontal="center" vertical="center"/>
    </xf>
    <xf numFmtId="0" fontId="5" fillId="6" borderId="30" xfId="0" applyFont="1" applyFill="1" applyBorder="1" applyAlignment="1" applyProtection="1">
      <alignment horizontal="center" vertical="center" wrapText="1"/>
    </xf>
    <xf numFmtId="0" fontId="1" fillId="0" borderId="5" xfId="0" applyFont="1" applyBorder="1" applyAlignment="1" applyProtection="1">
      <alignment horizontal="center"/>
    </xf>
    <xf numFmtId="0" fontId="17" fillId="0" borderId="0" xfId="0" applyFont="1" applyProtection="1"/>
    <xf numFmtId="0" fontId="23" fillId="0" borderId="0" xfId="0" applyFont="1" applyAlignment="1" applyProtection="1">
      <alignment vertical="center"/>
    </xf>
    <xf numFmtId="0" fontId="0" fillId="3" borderId="38" xfId="0" applyFill="1" applyBorder="1" applyAlignment="1" applyProtection="1">
      <alignment vertical="center" wrapText="1"/>
    </xf>
    <xf numFmtId="0" fontId="0" fillId="3" borderId="38" xfId="0" applyFill="1" applyBorder="1" applyAlignment="1" applyProtection="1">
      <alignment horizontal="left" vertical="top" wrapText="1"/>
    </xf>
    <xf numFmtId="0" fontId="0" fillId="3" borderId="38" xfId="0" applyFill="1" applyBorder="1" applyProtection="1"/>
    <xf numFmtId="0" fontId="5" fillId="3" borderId="38" xfId="0" applyFont="1" applyFill="1" applyBorder="1" applyAlignment="1" applyProtection="1">
      <alignment horizontal="center" vertical="center" wrapText="1"/>
    </xf>
    <xf numFmtId="0" fontId="5" fillId="3" borderId="38" xfId="0" applyNumberFormat="1" applyFont="1" applyFill="1" applyBorder="1" applyAlignment="1" applyProtection="1">
      <alignment horizontal="left" vertical="center"/>
    </xf>
    <xf numFmtId="0" fontId="0" fillId="0" borderId="15" xfId="0" applyBorder="1" applyAlignment="1" applyProtection="1"/>
    <xf numFmtId="0" fontId="0" fillId="0" borderId="15" xfId="0" applyBorder="1" applyAlignment="1" applyProtection="1">
      <alignment horizontal="center"/>
    </xf>
    <xf numFmtId="0" fontId="0" fillId="0" borderId="19" xfId="0" applyFill="1" applyBorder="1" applyProtection="1"/>
    <xf numFmtId="0" fontId="1" fillId="0" borderId="61" xfId="0" applyFont="1" applyBorder="1" applyAlignment="1" applyProtection="1">
      <alignment horizontal="center"/>
    </xf>
    <xf numFmtId="0" fontId="8" fillId="2" borderId="12" xfId="0" applyFont="1" applyFill="1" applyBorder="1" applyAlignment="1" applyProtection="1">
      <alignment vertical="center"/>
      <protection locked="0"/>
    </xf>
    <xf numFmtId="0" fontId="1" fillId="0" borderId="18" xfId="0" applyFont="1" applyBorder="1" applyProtection="1">
      <protection locked="0"/>
    </xf>
    <xf numFmtId="0" fontId="1" fillId="0" borderId="0" xfId="0" applyFont="1" applyBorder="1" applyProtection="1">
      <protection locked="0"/>
    </xf>
    <xf numFmtId="0" fontId="1" fillId="6" borderId="0" xfId="0" applyFont="1" applyFill="1" applyBorder="1" applyAlignment="1" applyProtection="1">
      <alignment horizontal="center" vertical="center"/>
      <protection locked="0"/>
    </xf>
    <xf numFmtId="0" fontId="1" fillId="0" borderId="42" xfId="0" applyFont="1" applyFill="1" applyBorder="1" applyAlignment="1" applyProtection="1">
      <alignment horizontal="center" vertical="center"/>
      <protection locked="0"/>
    </xf>
    <xf numFmtId="165" fontId="1" fillId="2" borderId="12" xfId="0" applyNumberFormat="1" applyFont="1" applyFill="1" applyBorder="1" applyAlignment="1" applyProtection="1">
      <alignment vertical="center"/>
      <protection locked="0"/>
    </xf>
    <xf numFmtId="40" fontId="1" fillId="2" borderId="43" xfId="0" applyNumberFormat="1" applyFont="1" applyFill="1" applyBorder="1" applyAlignment="1" applyProtection="1">
      <alignment vertical="center"/>
      <protection locked="0"/>
    </xf>
    <xf numFmtId="165" fontId="1" fillId="2" borderId="12" xfId="0" applyNumberFormat="1" applyFont="1" applyFill="1" applyBorder="1" applyAlignment="1" applyProtection="1">
      <alignment horizontal="center" vertical="center"/>
      <protection locked="0"/>
    </xf>
    <xf numFmtId="0" fontId="1" fillId="2" borderId="0" xfId="0" applyFont="1" applyFill="1" applyBorder="1" applyProtection="1">
      <protection locked="0"/>
    </xf>
    <xf numFmtId="40" fontId="1" fillId="2" borderId="43" xfId="0" applyNumberFormat="1" applyFont="1" applyFill="1" applyBorder="1" applyAlignment="1" applyProtection="1">
      <alignment vertical="center"/>
      <protection locked="0"/>
    </xf>
    <xf numFmtId="0" fontId="3" fillId="0" borderId="18" xfId="0" applyFont="1" applyFill="1" applyBorder="1" applyAlignment="1" applyProtection="1">
      <alignment vertical="center"/>
    </xf>
    <xf numFmtId="167" fontId="19" fillId="0" borderId="23" xfId="0" applyNumberFormat="1" applyFont="1" applyFill="1" applyBorder="1" applyAlignment="1" applyProtection="1">
      <alignment horizontal="center"/>
    </xf>
    <xf numFmtId="40" fontId="1" fillId="2" borderId="74" xfId="0" applyNumberFormat="1" applyFont="1" applyFill="1" applyBorder="1" applyAlignment="1" applyProtection="1">
      <alignment vertical="center"/>
      <protection locked="0"/>
    </xf>
    <xf numFmtId="40" fontId="1" fillId="2" borderId="5" xfId="0" applyNumberFormat="1" applyFont="1" applyFill="1" applyBorder="1" applyAlignment="1" applyProtection="1">
      <alignment vertical="center"/>
      <protection locked="0"/>
    </xf>
    <xf numFmtId="40" fontId="1" fillId="2" borderId="12" xfId="0" applyNumberFormat="1" applyFont="1" applyFill="1" applyBorder="1" applyAlignment="1" applyProtection="1">
      <alignment vertical="center"/>
      <protection locked="0"/>
    </xf>
    <xf numFmtId="40" fontId="1" fillId="2" borderId="75" xfId="0" applyNumberFormat="1" applyFont="1" applyFill="1" applyBorder="1" applyAlignment="1" applyProtection="1">
      <alignment vertical="center"/>
      <protection locked="0"/>
    </xf>
    <xf numFmtId="40" fontId="1" fillId="2" borderId="8" xfId="0" applyNumberFormat="1" applyFont="1" applyFill="1" applyBorder="1" applyAlignment="1" applyProtection="1">
      <alignment vertical="center"/>
      <protection locked="0"/>
    </xf>
    <xf numFmtId="40" fontId="1" fillId="2" borderId="13" xfId="0" applyNumberFormat="1" applyFont="1" applyFill="1" applyBorder="1" applyAlignment="1" applyProtection="1">
      <alignment vertical="center"/>
      <protection locked="0"/>
    </xf>
    <xf numFmtId="40" fontId="1" fillId="2" borderId="76" xfId="0" applyNumberFormat="1" applyFont="1" applyFill="1" applyBorder="1" applyAlignment="1" applyProtection="1">
      <alignment vertical="center"/>
      <protection locked="0"/>
    </xf>
    <xf numFmtId="40" fontId="1" fillId="2" borderId="3" xfId="0" applyNumberFormat="1" applyFont="1" applyFill="1" applyBorder="1" applyAlignment="1" applyProtection="1">
      <alignment vertical="center"/>
      <protection locked="0"/>
    </xf>
    <xf numFmtId="40" fontId="1" fillId="2" borderId="1" xfId="0" applyNumberFormat="1" applyFont="1" applyFill="1" applyBorder="1" applyAlignment="1" applyProtection="1">
      <alignment vertical="center"/>
      <protection locked="0"/>
    </xf>
    <xf numFmtId="40" fontId="1" fillId="2" borderId="4" xfId="0" applyNumberFormat="1" applyFont="1" applyFill="1" applyBorder="1" applyAlignment="1" applyProtection="1">
      <alignment vertical="center"/>
      <protection locked="0"/>
    </xf>
    <xf numFmtId="0" fontId="0" fillId="0" borderId="4" xfId="0" applyBorder="1" applyProtection="1">
      <protection locked="0"/>
    </xf>
    <xf numFmtId="0" fontId="1" fillId="0" borderId="5" xfId="0" applyFont="1" applyBorder="1" applyProtection="1">
      <protection locked="0"/>
    </xf>
    <xf numFmtId="0" fontId="0" fillId="2" borderId="4" xfId="0" applyFill="1" applyBorder="1" applyProtection="1">
      <protection locked="0"/>
    </xf>
    <xf numFmtId="0" fontId="2" fillId="2" borderId="0" xfId="0" applyFont="1" applyFill="1" applyBorder="1" applyProtection="1">
      <protection locked="0"/>
    </xf>
    <xf numFmtId="0" fontId="1" fillId="2" borderId="5" xfId="0" applyFont="1" applyFill="1" applyBorder="1" applyProtection="1">
      <protection locked="0"/>
    </xf>
    <xf numFmtId="0" fontId="0" fillId="2" borderId="6" xfId="0" applyFill="1" applyBorder="1" applyProtection="1">
      <protection locked="0"/>
    </xf>
    <xf numFmtId="0" fontId="1" fillId="2" borderId="7" xfId="0" applyFont="1" applyFill="1" applyBorder="1" applyProtection="1">
      <protection locked="0"/>
    </xf>
    <xf numFmtId="0" fontId="1" fillId="2" borderId="8" xfId="0" applyFont="1" applyFill="1" applyBorder="1" applyProtection="1">
      <protection locked="0"/>
    </xf>
    <xf numFmtId="0" fontId="3" fillId="2" borderId="0" xfId="0" applyFont="1" applyFill="1" applyBorder="1" applyProtection="1">
      <protection locked="0"/>
    </xf>
    <xf numFmtId="0" fontId="8" fillId="2" borderId="12" xfId="0" applyFont="1" applyFill="1" applyBorder="1" applyAlignment="1" applyProtection="1">
      <alignment horizontal="center" vertical="center"/>
      <protection locked="0"/>
    </xf>
    <xf numFmtId="0" fontId="8" fillId="2" borderId="13" xfId="0" applyFont="1" applyFill="1" applyBorder="1" applyAlignment="1" applyProtection="1">
      <alignment horizontal="center" vertical="center"/>
      <protection locked="0"/>
    </xf>
    <xf numFmtId="0" fontId="8" fillId="2" borderId="13" xfId="0" applyFont="1" applyFill="1" applyBorder="1" applyAlignment="1" applyProtection="1">
      <alignment vertical="center"/>
      <protection locked="0"/>
    </xf>
    <xf numFmtId="0" fontId="8" fillId="2" borderId="11" xfId="0" applyFont="1" applyFill="1" applyBorder="1" applyAlignment="1" applyProtection="1">
      <alignment horizontal="center" vertical="center"/>
      <protection locked="0"/>
    </xf>
    <xf numFmtId="40" fontId="1" fillId="2" borderId="11" xfId="0" applyNumberFormat="1" applyFont="1" applyFill="1" applyBorder="1" applyAlignment="1" applyProtection="1">
      <alignment vertical="center"/>
      <protection locked="0"/>
    </xf>
    <xf numFmtId="0" fontId="0" fillId="0" borderId="0" xfId="0" applyProtection="1">
      <protection locked="0"/>
    </xf>
    <xf numFmtId="0" fontId="0" fillId="0" borderId="5" xfId="0" applyBorder="1" applyProtection="1">
      <protection locked="0"/>
    </xf>
    <xf numFmtId="0" fontId="0" fillId="6" borderId="35" xfId="0" applyFill="1" applyBorder="1" applyProtection="1">
      <protection locked="0"/>
    </xf>
    <xf numFmtId="0" fontId="0" fillId="6" borderId="36" xfId="0" applyFill="1" applyBorder="1" applyProtection="1">
      <protection locked="0"/>
    </xf>
    <xf numFmtId="0" fontId="1" fillId="4" borderId="1" xfId="0" applyFont="1" applyFill="1" applyBorder="1" applyAlignment="1" applyProtection="1">
      <alignment horizontal="center" vertical="center"/>
    </xf>
    <xf numFmtId="0" fontId="1" fillId="4" borderId="3" xfId="0" applyFont="1" applyFill="1" applyBorder="1" applyAlignment="1" applyProtection="1">
      <alignment horizontal="center" vertical="center"/>
    </xf>
    <xf numFmtId="0" fontId="0" fillId="4" borderId="0" xfId="0" applyFill="1" applyProtection="1"/>
    <xf numFmtId="0" fontId="0" fillId="9" borderId="0" xfId="0" applyFill="1" applyProtection="1"/>
    <xf numFmtId="0" fontId="1" fillId="9" borderId="18" xfId="0" applyFont="1" applyFill="1" applyBorder="1" applyProtection="1">
      <protection locked="0"/>
    </xf>
    <xf numFmtId="0" fontId="1" fillId="9" borderId="0" xfId="0" applyFont="1" applyFill="1" applyBorder="1" applyProtection="1">
      <protection locked="0"/>
    </xf>
    <xf numFmtId="0" fontId="1" fillId="9" borderId="19" xfId="0" applyFont="1" applyFill="1" applyBorder="1" applyProtection="1">
      <protection locked="0"/>
    </xf>
    <xf numFmtId="0" fontId="1" fillId="9" borderId="23" xfId="0" applyFont="1" applyFill="1" applyBorder="1" applyProtection="1">
      <protection locked="0"/>
    </xf>
    <xf numFmtId="0" fontId="1" fillId="9" borderId="24" xfId="0" applyFont="1" applyFill="1" applyBorder="1" applyProtection="1">
      <protection locked="0"/>
    </xf>
    <xf numFmtId="0" fontId="1" fillId="9" borderId="29" xfId="0" applyFont="1" applyFill="1" applyBorder="1" applyAlignment="1" applyProtection="1">
      <alignment vertical="center"/>
      <protection locked="0"/>
    </xf>
    <xf numFmtId="0" fontId="1" fillId="9" borderId="30" xfId="0" applyFont="1" applyFill="1" applyBorder="1" applyAlignment="1" applyProtection="1">
      <protection locked="0"/>
    </xf>
    <xf numFmtId="0" fontId="1" fillId="9" borderId="52" xfId="0" applyFont="1" applyFill="1" applyBorder="1" applyAlignment="1" applyProtection="1">
      <protection locked="0"/>
    </xf>
    <xf numFmtId="0" fontId="1" fillId="9" borderId="27" xfId="0" applyFont="1" applyFill="1" applyBorder="1" applyProtection="1">
      <protection locked="0"/>
    </xf>
    <xf numFmtId="0" fontId="1" fillId="4" borderId="22" xfId="0" applyFont="1" applyFill="1" applyBorder="1" applyAlignment="1" applyProtection="1">
      <alignment horizontal="center" vertical="center" wrapText="1"/>
    </xf>
    <xf numFmtId="40" fontId="7" fillId="0" borderId="31" xfId="0" applyNumberFormat="1" applyFont="1" applyFill="1" applyBorder="1" applyAlignment="1" applyProtection="1">
      <alignment vertical="center"/>
    </xf>
    <xf numFmtId="0" fontId="1" fillId="6" borderId="18" xfId="0" applyFont="1" applyFill="1" applyBorder="1" applyProtection="1"/>
    <xf numFmtId="0" fontId="6" fillId="6" borderId="15" xfId="0" applyFont="1" applyFill="1" applyBorder="1" applyAlignment="1" applyProtection="1">
      <alignment vertical="center"/>
    </xf>
    <xf numFmtId="0" fontId="6" fillId="6" borderId="0" xfId="0" applyFont="1" applyFill="1" applyBorder="1" applyAlignment="1" applyProtection="1">
      <alignment vertical="center" wrapText="1"/>
    </xf>
    <xf numFmtId="40" fontId="7" fillId="6" borderId="0" xfId="0" applyNumberFormat="1" applyFont="1" applyFill="1" applyBorder="1" applyAlignment="1" applyProtection="1">
      <alignment vertical="center"/>
    </xf>
    <xf numFmtId="0" fontId="12" fillId="4" borderId="10" xfId="0" applyFont="1" applyFill="1" applyBorder="1" applyAlignment="1" applyProtection="1">
      <alignment horizontal="center" vertical="center"/>
      <protection locked="0"/>
    </xf>
    <xf numFmtId="169" fontId="28" fillId="10" borderId="9" xfId="1" applyNumberFormat="1" applyFont="1" applyFill="1" applyBorder="1" applyAlignment="1" applyProtection="1">
      <alignment horizontal="center"/>
      <protection locked="0"/>
    </xf>
    <xf numFmtId="164" fontId="0" fillId="0" borderId="0" xfId="2" applyFont="1" applyProtection="1"/>
    <xf numFmtId="0" fontId="28" fillId="0" borderId="0" xfId="1" applyFont="1" applyProtection="1"/>
    <xf numFmtId="164" fontId="32" fillId="0" borderId="0" xfId="2" applyFont="1" applyProtection="1"/>
    <xf numFmtId="0" fontId="32" fillId="0" borderId="0" xfId="1" applyFont="1" applyProtection="1"/>
    <xf numFmtId="4" fontId="32" fillId="0" borderId="0" xfId="1" applyNumberFormat="1" applyFont="1" applyProtection="1"/>
    <xf numFmtId="170" fontId="32" fillId="0" borderId="0" xfId="1" applyNumberFormat="1" applyFont="1" applyProtection="1"/>
    <xf numFmtId="0" fontId="30" fillId="0" borderId="0" xfId="1" applyNumberFormat="1" applyFont="1" applyProtection="1"/>
    <xf numFmtId="0" fontId="30" fillId="0" borderId="0" xfId="1" applyFont="1" applyProtection="1"/>
    <xf numFmtId="40" fontId="30" fillId="0" borderId="0" xfId="1" applyNumberFormat="1" applyFont="1" applyProtection="1"/>
    <xf numFmtId="4" fontId="31" fillId="0" borderId="0" xfId="1" applyNumberFormat="1" applyFont="1" applyProtection="1"/>
    <xf numFmtId="170" fontId="31" fillId="0" borderId="0" xfId="1" applyNumberFormat="1" applyFont="1" applyProtection="1"/>
    <xf numFmtId="0" fontId="30" fillId="0" borderId="0" xfId="1" applyFont="1" applyAlignment="1" applyProtection="1"/>
    <xf numFmtId="4" fontId="30" fillId="0" borderId="0" xfId="1" applyNumberFormat="1" applyFont="1" applyProtection="1"/>
    <xf numFmtId="164" fontId="32" fillId="0" borderId="0" xfId="2" applyFont="1" applyAlignment="1" applyProtection="1">
      <alignment horizontal="center" vertical="center"/>
    </xf>
    <xf numFmtId="0" fontId="32" fillId="0" borderId="0" xfId="1" applyFont="1" applyAlignment="1" applyProtection="1">
      <alignment horizontal="center" vertical="center"/>
    </xf>
    <xf numFmtId="4" fontId="32" fillId="0" borderId="0" xfId="1" applyNumberFormat="1" applyFont="1" applyAlignment="1" applyProtection="1">
      <alignment horizontal="center"/>
    </xf>
    <xf numFmtId="170" fontId="32" fillId="0" borderId="0" xfId="1" applyNumberFormat="1" applyFont="1" applyAlignment="1" applyProtection="1">
      <alignment horizontal="left"/>
    </xf>
    <xf numFmtId="4" fontId="28" fillId="0" borderId="0" xfId="1" applyNumberFormat="1" applyFont="1" applyProtection="1"/>
    <xf numFmtId="170" fontId="28" fillId="0" borderId="0" xfId="1" applyNumberFormat="1" applyFont="1" applyProtection="1"/>
    <xf numFmtId="172" fontId="32" fillId="0" borderId="60" xfId="1" applyNumberFormat="1" applyFont="1" applyBorder="1" applyAlignment="1" applyProtection="1">
      <alignment horizontal="center" vertical="center"/>
    </xf>
    <xf numFmtId="0" fontId="32" fillId="0" borderId="0" xfId="1" applyFont="1" applyAlignment="1" applyProtection="1">
      <alignment vertical="center"/>
    </xf>
    <xf numFmtId="4" fontId="32" fillId="0" borderId="0" xfId="1" applyNumberFormat="1" applyFont="1" applyAlignment="1" applyProtection="1">
      <alignment vertical="center"/>
    </xf>
    <xf numFmtId="170" fontId="32" fillId="0" borderId="0" xfId="1" applyNumberFormat="1" applyFont="1" applyBorder="1" applyAlignment="1" applyProtection="1">
      <alignment horizontal="center" vertical="center"/>
    </xf>
    <xf numFmtId="170" fontId="32" fillId="0" borderId="0" xfId="1" applyNumberFormat="1" applyFont="1" applyBorder="1" applyAlignment="1" applyProtection="1">
      <alignment horizontal="left" vertical="center"/>
    </xf>
    <xf numFmtId="170" fontId="32" fillId="0" borderId="0" xfId="1" applyNumberFormat="1" applyFont="1" applyAlignment="1" applyProtection="1">
      <alignment horizontal="center" vertical="center"/>
    </xf>
    <xf numFmtId="10" fontId="32" fillId="10" borderId="0" xfId="1" applyNumberFormat="1" applyFont="1" applyFill="1" applyAlignment="1" applyProtection="1">
      <alignment horizontal="center" vertical="center"/>
    </xf>
    <xf numFmtId="4" fontId="32" fillId="0" borderId="0" xfId="1" applyNumberFormat="1" applyFont="1" applyAlignment="1" applyProtection="1">
      <alignment horizontal="center" vertical="center"/>
    </xf>
    <xf numFmtId="170" fontId="32" fillId="0" borderId="0" xfId="1" applyNumberFormat="1" applyFont="1" applyAlignment="1" applyProtection="1">
      <alignment horizontal="left" vertical="center"/>
    </xf>
    <xf numFmtId="0" fontId="32" fillId="0" borderId="0" xfId="1" applyFont="1" applyBorder="1" applyAlignment="1" applyProtection="1">
      <alignment vertical="center"/>
    </xf>
    <xf numFmtId="0" fontId="28" fillId="0" borderId="0" xfId="1" applyFont="1" applyAlignment="1" applyProtection="1">
      <alignment horizontal="center" vertical="center"/>
    </xf>
    <xf numFmtId="0" fontId="28" fillId="0" borderId="0" xfId="1" applyFont="1" applyBorder="1" applyProtection="1"/>
    <xf numFmtId="0" fontId="30" fillId="0" borderId="0" xfId="1" applyFont="1" applyFill="1" applyAlignment="1" applyProtection="1">
      <alignment horizontal="center"/>
    </xf>
    <xf numFmtId="0" fontId="31" fillId="0" borderId="0" xfId="1" applyFont="1" applyFill="1" applyProtection="1"/>
    <xf numFmtId="0" fontId="32" fillId="10" borderId="0" xfId="1" applyFont="1" applyFill="1" applyAlignment="1" applyProtection="1">
      <alignment horizontal="left"/>
    </xf>
    <xf numFmtId="0" fontId="33" fillId="11" borderId="0" xfId="1" applyFont="1" applyFill="1" applyProtection="1"/>
    <xf numFmtId="0" fontId="28" fillId="0" borderId="0" xfId="1" applyFont="1" applyAlignment="1" applyProtection="1">
      <alignment horizontal="center"/>
    </xf>
    <xf numFmtId="0" fontId="28" fillId="10" borderId="82" xfId="1" applyFont="1" applyFill="1" applyBorder="1" applyAlignment="1" applyProtection="1">
      <alignment horizontal="center" vertical="center"/>
    </xf>
    <xf numFmtId="0" fontId="28" fillId="0" borderId="60" xfId="1" applyFont="1" applyBorder="1" applyAlignment="1" applyProtection="1">
      <alignment horizontal="center" vertical="center"/>
    </xf>
    <xf numFmtId="171" fontId="28" fillId="10" borderId="60" xfId="1" applyNumberFormat="1" applyFont="1" applyFill="1" applyBorder="1" applyAlignment="1" applyProtection="1">
      <alignment horizontal="center" vertical="center"/>
    </xf>
    <xf numFmtId="0" fontId="28" fillId="0" borderId="11" xfId="1" applyFont="1" applyBorder="1" applyProtection="1"/>
    <xf numFmtId="2" fontId="28" fillId="10" borderId="60" xfId="1" applyNumberFormat="1" applyFont="1" applyFill="1" applyBorder="1" applyAlignment="1" applyProtection="1">
      <alignment horizontal="center" vertical="center"/>
    </xf>
    <xf numFmtId="0" fontId="28" fillId="0" borderId="12" xfId="1" applyFont="1" applyBorder="1" applyAlignment="1" applyProtection="1">
      <alignment vertical="center"/>
    </xf>
    <xf numFmtId="169" fontId="28" fillId="10" borderId="57" xfId="1" applyNumberFormat="1" applyFont="1" applyFill="1" applyBorder="1" applyAlignment="1" applyProtection="1">
      <alignment horizontal="center" vertical="center"/>
    </xf>
    <xf numFmtId="14" fontId="28" fillId="0" borderId="0" xfId="1" applyNumberFormat="1" applyFont="1" applyProtection="1"/>
    <xf numFmtId="0" fontId="28" fillId="0" borderId="11" xfId="1" applyFont="1" applyBorder="1" applyAlignment="1" applyProtection="1">
      <alignment horizontal="center"/>
    </xf>
    <xf numFmtId="0" fontId="28" fillId="12" borderId="60" xfId="1" applyFont="1" applyFill="1" applyBorder="1" applyAlignment="1" applyProtection="1">
      <alignment horizontal="center"/>
    </xf>
    <xf numFmtId="169" fontId="28" fillId="0" borderId="60" xfId="1" applyNumberFormat="1" applyFont="1" applyFill="1" applyBorder="1" applyProtection="1"/>
    <xf numFmtId="0" fontId="28" fillId="0" borderId="60" xfId="1" applyFont="1" applyBorder="1" applyProtection="1"/>
    <xf numFmtId="0" fontId="28" fillId="0" borderId="60" xfId="1" applyFont="1" applyBorder="1" applyAlignment="1" applyProtection="1">
      <alignment horizontal="center"/>
    </xf>
    <xf numFmtId="169" fontId="28" fillId="10" borderId="9" xfId="1" applyNumberFormat="1" applyFont="1" applyFill="1" applyBorder="1" applyAlignment="1" applyProtection="1">
      <alignment horizontal="center"/>
    </xf>
    <xf numFmtId="0" fontId="28" fillId="0" borderId="9" xfId="1" applyFont="1" applyBorder="1" applyAlignment="1" applyProtection="1">
      <alignment horizontal="center"/>
    </xf>
    <xf numFmtId="0" fontId="28" fillId="0" borderId="4" xfId="1" applyFont="1" applyBorder="1" applyProtection="1"/>
    <xf numFmtId="0" fontId="28" fillId="0" borderId="2" xfId="1" applyFont="1" applyBorder="1" applyProtection="1"/>
    <xf numFmtId="0" fontId="28" fillId="0" borderId="5" xfId="1" applyFont="1" applyBorder="1" applyProtection="1"/>
    <xf numFmtId="14" fontId="28" fillId="0" borderId="13" xfId="1" applyNumberFormat="1" applyFont="1" applyBorder="1" applyProtection="1"/>
    <xf numFmtId="170" fontId="28" fillId="0" borderId="9" xfId="1" applyNumberFormat="1" applyFont="1" applyBorder="1" applyAlignment="1" applyProtection="1">
      <alignment horizontal="center"/>
    </xf>
    <xf numFmtId="170" fontId="28" fillId="0" borderId="60" xfId="1" applyNumberFormat="1" applyFont="1" applyBorder="1" applyAlignment="1" applyProtection="1">
      <alignment horizontal="center"/>
    </xf>
    <xf numFmtId="0" fontId="28" fillId="0" borderId="13" xfId="1" applyFont="1" applyBorder="1" applyProtection="1"/>
    <xf numFmtId="17" fontId="28" fillId="0" borderId="6" xfId="1" applyNumberFormat="1" applyFont="1" applyBorder="1" applyProtection="1"/>
    <xf numFmtId="0" fontId="28" fillId="0" borderId="7" xfId="1" applyFont="1" applyBorder="1" applyProtection="1"/>
    <xf numFmtId="0" fontId="28" fillId="0" borderId="8" xfId="1" applyFont="1" applyBorder="1" applyProtection="1"/>
    <xf numFmtId="17" fontId="28" fillId="0" borderId="0" xfId="1" applyNumberFormat="1" applyFont="1" applyProtection="1"/>
    <xf numFmtId="0" fontId="28" fillId="0" borderId="9" xfId="1" applyFont="1" applyFill="1" applyBorder="1" applyAlignment="1" applyProtection="1">
      <alignment horizontal="center"/>
    </xf>
    <xf numFmtId="14" fontId="28" fillId="11" borderId="12" xfId="1" applyNumberFormat="1" applyFont="1" applyFill="1" applyBorder="1" applyAlignment="1" applyProtection="1">
      <alignment horizontal="center"/>
    </xf>
    <xf numFmtId="14" fontId="28" fillId="11" borderId="11" xfId="1" applyNumberFormat="1" applyFont="1" applyFill="1" applyBorder="1" applyAlignment="1" applyProtection="1">
      <alignment horizontal="center"/>
      <protection locked="0"/>
    </xf>
    <xf numFmtId="0" fontId="28" fillId="0" borderId="6" xfId="1" applyFont="1" applyBorder="1" applyAlignment="1" applyProtection="1">
      <alignment horizontal="center" vertical="center"/>
      <protection locked="0"/>
    </xf>
    <xf numFmtId="0" fontId="28" fillId="0" borderId="8" xfId="1" applyFont="1" applyBorder="1" applyAlignment="1" applyProtection="1">
      <alignment horizontal="center" vertical="center"/>
      <protection locked="0"/>
    </xf>
    <xf numFmtId="17" fontId="28" fillId="0" borderId="6" xfId="1" applyNumberFormat="1" applyFont="1" applyBorder="1" applyAlignment="1" applyProtection="1">
      <alignment horizontal="center" vertical="center"/>
      <protection locked="0"/>
    </xf>
    <xf numFmtId="0" fontId="28" fillId="2" borderId="11" xfId="1" applyFont="1" applyFill="1" applyBorder="1" applyAlignment="1" applyProtection="1">
      <alignment horizontal="center"/>
      <protection locked="0"/>
    </xf>
    <xf numFmtId="0" fontId="28" fillId="2" borderId="11" xfId="1" applyFont="1" applyFill="1" applyBorder="1" applyAlignment="1" applyProtection="1">
      <alignment horizontal="left"/>
      <protection locked="0"/>
    </xf>
    <xf numFmtId="0" fontId="28" fillId="2" borderId="11" xfId="1" applyFont="1" applyFill="1" applyBorder="1" applyProtection="1">
      <protection locked="0"/>
    </xf>
    <xf numFmtId="165" fontId="28" fillId="2" borderId="83" xfId="1" applyNumberFormat="1" applyFont="1" applyFill="1" applyBorder="1" applyAlignment="1" applyProtection="1">
      <alignment horizontal="center" vertical="center"/>
      <protection locked="0"/>
    </xf>
    <xf numFmtId="14" fontId="28" fillId="2" borderId="83" xfId="1" applyNumberFormat="1" applyFont="1" applyFill="1" applyBorder="1" applyAlignment="1" applyProtection="1">
      <alignment horizontal="center" vertical="center"/>
      <protection locked="0"/>
    </xf>
    <xf numFmtId="0" fontId="28" fillId="2" borderId="84" xfId="1" applyFont="1" applyFill="1" applyBorder="1" applyAlignment="1" applyProtection="1">
      <alignment horizontal="center" vertical="center"/>
      <protection locked="0"/>
    </xf>
    <xf numFmtId="169" fontId="28" fillId="2" borderId="85" xfId="1" applyNumberFormat="1" applyFont="1" applyFill="1" applyBorder="1" applyAlignment="1" applyProtection="1">
      <alignment horizontal="center" vertical="center"/>
      <protection locked="0"/>
    </xf>
    <xf numFmtId="0" fontId="28" fillId="2" borderId="85" xfId="1" applyFont="1" applyFill="1" applyBorder="1" applyAlignment="1" applyProtection="1">
      <alignment horizontal="center" vertical="center"/>
      <protection locked="0"/>
    </xf>
    <xf numFmtId="0" fontId="28" fillId="0" borderId="60" xfId="1" applyFont="1" applyBorder="1" applyAlignment="1" applyProtection="1">
      <alignment horizontal="center"/>
      <protection locked="0"/>
    </xf>
    <xf numFmtId="166" fontId="32" fillId="0" borderId="60" xfId="1" applyNumberFormat="1" applyFont="1" applyBorder="1" applyAlignment="1" applyProtection="1">
      <alignment vertical="center"/>
    </xf>
    <xf numFmtId="166" fontId="32" fillId="2" borderId="60" xfId="1" applyNumberFormat="1" applyFont="1" applyFill="1" applyBorder="1" applyAlignment="1" applyProtection="1">
      <alignment vertical="center"/>
      <protection locked="0"/>
    </xf>
    <xf numFmtId="166" fontId="32" fillId="2" borderId="13" xfId="1" applyNumberFormat="1" applyFont="1" applyFill="1" applyBorder="1" applyAlignment="1" applyProtection="1">
      <alignment vertical="center"/>
      <protection locked="0"/>
    </xf>
    <xf numFmtId="0" fontId="28" fillId="0" borderId="4" xfId="1" applyFont="1" applyBorder="1" applyAlignment="1" applyProtection="1">
      <alignment horizontal="center"/>
    </xf>
    <xf numFmtId="0" fontId="28" fillId="0" borderId="1" xfId="1" applyFont="1" applyBorder="1" applyProtection="1"/>
    <xf numFmtId="0" fontId="28" fillId="0" borderId="2" xfId="1" applyFont="1" applyBorder="1" applyAlignment="1" applyProtection="1">
      <alignment horizontal="center"/>
    </xf>
    <xf numFmtId="0" fontId="28" fillId="0" borderId="3" xfId="1" applyFont="1" applyBorder="1" applyProtection="1"/>
    <xf numFmtId="14" fontId="28" fillId="0" borderId="4" xfId="1" applyNumberFormat="1" applyFont="1" applyBorder="1" applyProtection="1"/>
    <xf numFmtId="0" fontId="28" fillId="0" borderId="6" xfId="1" applyFont="1" applyBorder="1" applyProtection="1"/>
    <xf numFmtId="0" fontId="28" fillId="0" borderId="0" xfId="1" applyFont="1" applyBorder="1" applyAlignment="1" applyProtection="1"/>
    <xf numFmtId="0" fontId="37" fillId="0" borderId="2" xfId="1" applyFont="1" applyBorder="1" applyProtection="1"/>
    <xf numFmtId="0" fontId="37" fillId="0" borderId="4" xfId="1" applyFont="1" applyBorder="1" applyAlignment="1" applyProtection="1"/>
    <xf numFmtId="14" fontId="28" fillId="0" borderId="0" xfId="1" applyNumberFormat="1" applyFont="1" applyBorder="1" applyAlignment="1" applyProtection="1">
      <alignment horizontal="center" vertical="center"/>
    </xf>
    <xf numFmtId="14" fontId="28" fillId="0" borderId="0" xfId="1" applyNumberFormat="1" applyFont="1" applyBorder="1" applyAlignment="1" applyProtection="1">
      <alignment horizontal="center"/>
    </xf>
    <xf numFmtId="14" fontId="28" fillId="0" borderId="6" xfId="1" applyNumberFormat="1" applyFont="1" applyBorder="1" applyProtection="1"/>
    <xf numFmtId="14" fontId="28" fillId="0" borderId="7" xfId="1" applyNumberFormat="1" applyFont="1" applyBorder="1" applyAlignment="1" applyProtection="1">
      <alignment horizontal="center"/>
    </xf>
    <xf numFmtId="9" fontId="28" fillId="2" borderId="60" xfId="1" applyNumberFormat="1" applyFont="1" applyFill="1" applyBorder="1" applyAlignment="1" applyProtection="1">
      <alignment horizontal="center"/>
      <protection locked="0"/>
    </xf>
    <xf numFmtId="0" fontId="28" fillId="2" borderId="60" xfId="1" applyFont="1" applyFill="1" applyBorder="1" applyAlignment="1" applyProtection="1">
      <alignment horizontal="center"/>
      <protection locked="0"/>
    </xf>
    <xf numFmtId="40" fontId="1" fillId="2" borderId="43" xfId="0" applyNumberFormat="1" applyFont="1" applyFill="1" applyBorder="1" applyAlignment="1" applyProtection="1">
      <alignment vertical="center"/>
      <protection locked="0"/>
    </xf>
    <xf numFmtId="0" fontId="38" fillId="0" borderId="0" xfId="0" applyFont="1" applyProtection="1"/>
    <xf numFmtId="4" fontId="8" fillId="6" borderId="0" xfId="0" applyNumberFormat="1" applyFont="1" applyFill="1" applyBorder="1" applyProtection="1"/>
    <xf numFmtId="4" fontId="8" fillId="0" borderId="17" xfId="0" applyNumberFormat="1" applyFont="1" applyFill="1" applyBorder="1" applyProtection="1"/>
    <xf numFmtId="4" fontId="8" fillId="0" borderId="19" xfId="0" applyNumberFormat="1" applyFont="1" applyBorder="1" applyProtection="1"/>
    <xf numFmtId="4" fontId="8" fillId="0" borderId="20" xfId="0" applyNumberFormat="1" applyFont="1" applyBorder="1" applyProtection="1"/>
    <xf numFmtId="4" fontId="7" fillId="0" borderId="19" xfId="0" applyNumberFormat="1" applyFont="1" applyBorder="1" applyAlignment="1" applyProtection="1">
      <alignment vertical="center"/>
    </xf>
    <xf numFmtId="4" fontId="8" fillId="0" borderId="14" xfId="0" applyNumberFormat="1" applyFont="1" applyFill="1" applyBorder="1" applyProtection="1"/>
    <xf numFmtId="4" fontId="8" fillId="0" borderId="15" xfId="0" applyNumberFormat="1" applyFont="1" applyFill="1" applyBorder="1" applyProtection="1"/>
    <xf numFmtId="4" fontId="8" fillId="0" borderId="16" xfId="0" applyNumberFormat="1" applyFont="1" applyFill="1" applyBorder="1" applyProtection="1"/>
    <xf numFmtId="4" fontId="8" fillId="0" borderId="40" xfId="0" applyNumberFormat="1" applyFont="1" applyFill="1" applyBorder="1" applyProtection="1"/>
    <xf numFmtId="4" fontId="8" fillId="0" borderId="12" xfId="0" applyNumberFormat="1" applyFont="1" applyBorder="1" applyProtection="1"/>
    <xf numFmtId="4" fontId="8" fillId="0" borderId="13" xfId="0" applyNumberFormat="1" applyFont="1" applyBorder="1" applyProtection="1"/>
    <xf numFmtId="4" fontId="7" fillId="0" borderId="12" xfId="0" applyNumberFormat="1" applyFont="1" applyBorder="1" applyAlignment="1" applyProtection="1">
      <alignment vertical="center"/>
    </xf>
    <xf numFmtId="0" fontId="36" fillId="0" borderId="0" xfId="1" applyFont="1" applyProtection="1"/>
    <xf numFmtId="0" fontId="37" fillId="0" borderId="0" xfId="1" applyFont="1" applyBorder="1" applyProtection="1"/>
    <xf numFmtId="166" fontId="6" fillId="2" borderId="22" xfId="0" applyNumberFormat="1" applyFont="1" applyFill="1" applyBorder="1" applyAlignment="1" applyProtection="1">
      <alignment horizontal="center" vertical="center" wrapText="1"/>
      <protection locked="0"/>
    </xf>
    <xf numFmtId="166" fontId="6" fillId="2" borderId="2" xfId="0" applyNumberFormat="1" applyFont="1" applyFill="1" applyBorder="1" applyAlignment="1" applyProtection="1">
      <alignment horizontal="center" vertical="center" wrapText="1"/>
      <protection locked="0"/>
    </xf>
    <xf numFmtId="166" fontId="6" fillId="2" borderId="3" xfId="0" applyNumberFormat="1" applyFont="1" applyFill="1" applyBorder="1" applyAlignment="1" applyProtection="1">
      <alignment horizontal="center" vertical="center" wrapText="1"/>
      <protection locked="0"/>
    </xf>
    <xf numFmtId="166" fontId="6" fillId="2" borderId="11" xfId="0" applyNumberFormat="1" applyFont="1" applyFill="1" applyBorder="1" applyAlignment="1" applyProtection="1">
      <alignment horizontal="center" vertical="center" wrapText="1"/>
      <protection locked="0"/>
    </xf>
    <xf numFmtId="166" fontId="6" fillId="0" borderId="54" xfId="0" applyNumberFormat="1" applyFont="1" applyFill="1" applyBorder="1" applyAlignment="1" applyProtection="1">
      <alignment horizontal="center" vertical="center" wrapText="1"/>
    </xf>
    <xf numFmtId="166" fontId="8" fillId="2" borderId="12" xfId="0" applyNumberFormat="1" applyFont="1" applyFill="1" applyBorder="1" applyAlignment="1" applyProtection="1">
      <alignment horizontal="right" vertical="center"/>
      <protection locked="0"/>
    </xf>
    <xf numFmtId="166" fontId="8" fillId="0" borderId="43" xfId="0" applyNumberFormat="1" applyFont="1" applyFill="1" applyBorder="1" applyAlignment="1" applyProtection="1">
      <alignment horizontal="right" vertical="center"/>
    </xf>
    <xf numFmtId="166" fontId="7" fillId="0" borderId="57" xfId="0" applyNumberFormat="1" applyFont="1" applyBorder="1" applyAlignment="1" applyProtection="1">
      <alignment vertical="center"/>
    </xf>
    <xf numFmtId="166" fontId="7" fillId="0" borderId="58" xfId="0" applyNumberFormat="1" applyFont="1" applyFill="1" applyBorder="1" applyAlignment="1" applyProtection="1">
      <alignment vertical="center"/>
    </xf>
    <xf numFmtId="166" fontId="8" fillId="6" borderId="30" xfId="0" applyNumberFormat="1" applyFont="1" applyFill="1" applyBorder="1" applyProtection="1"/>
    <xf numFmtId="166" fontId="8" fillId="6" borderId="30" xfId="0" applyNumberFormat="1" applyFont="1" applyFill="1" applyBorder="1" applyAlignment="1" applyProtection="1">
      <alignment horizontal="center" vertical="center"/>
    </xf>
    <xf numFmtId="166" fontId="8" fillId="2" borderId="14" xfId="0" applyNumberFormat="1" applyFont="1" applyFill="1" applyBorder="1" applyAlignment="1" applyProtection="1">
      <alignment vertical="center"/>
      <protection locked="0"/>
    </xf>
    <xf numFmtId="166" fontId="8" fillId="2" borderId="15" xfId="0" applyNumberFormat="1" applyFont="1" applyFill="1" applyBorder="1" applyAlignment="1" applyProtection="1">
      <alignment vertical="center"/>
      <protection locked="0"/>
    </xf>
    <xf numFmtId="166" fontId="8" fillId="2" borderId="16" xfId="0" applyNumberFormat="1" applyFont="1" applyFill="1" applyBorder="1" applyAlignment="1" applyProtection="1">
      <alignment vertical="center"/>
      <protection locked="0"/>
    </xf>
    <xf numFmtId="166" fontId="8" fillId="2" borderId="40" xfId="0" applyNumberFormat="1" applyFont="1" applyFill="1" applyBorder="1" applyAlignment="1" applyProtection="1">
      <alignment vertical="center"/>
      <protection locked="0"/>
    </xf>
    <xf numFmtId="166" fontId="8" fillId="0" borderId="41" xfId="0" applyNumberFormat="1" applyFont="1" applyFill="1" applyBorder="1" applyAlignment="1" applyProtection="1">
      <alignment horizontal="center" vertical="center"/>
    </xf>
    <xf numFmtId="166" fontId="8" fillId="2" borderId="18" xfId="0" applyNumberFormat="1" applyFont="1" applyFill="1" applyBorder="1" applyAlignment="1" applyProtection="1">
      <alignment vertical="center"/>
      <protection locked="0"/>
    </xf>
    <xf numFmtId="166" fontId="8" fillId="2" borderId="0" xfId="0" applyNumberFormat="1" applyFont="1" applyFill="1" applyBorder="1" applyAlignment="1" applyProtection="1">
      <alignment vertical="center"/>
      <protection locked="0"/>
    </xf>
    <xf numFmtId="166" fontId="8" fillId="2" borderId="5" xfId="0" applyNumberFormat="1" applyFont="1" applyFill="1" applyBorder="1" applyAlignment="1" applyProtection="1">
      <alignment vertical="center"/>
      <protection locked="0"/>
    </xf>
    <xf numFmtId="166" fontId="8" fillId="2" borderId="12" xfId="0" applyNumberFormat="1" applyFont="1" applyFill="1" applyBorder="1" applyAlignment="1" applyProtection="1">
      <alignment vertical="center"/>
      <protection locked="0"/>
    </xf>
    <xf numFmtId="166" fontId="8" fillId="0" borderId="43" xfId="0" applyNumberFormat="1" applyFont="1" applyFill="1" applyBorder="1" applyAlignment="1" applyProtection="1">
      <alignment horizontal="center" vertical="center"/>
    </xf>
    <xf numFmtId="166" fontId="8" fillId="6" borderId="15" xfId="0" applyNumberFormat="1" applyFont="1" applyFill="1" applyBorder="1" applyProtection="1"/>
    <xf numFmtId="166" fontId="8" fillId="6" borderId="15" xfId="0" applyNumberFormat="1" applyFont="1" applyFill="1" applyBorder="1" applyAlignment="1" applyProtection="1">
      <alignment horizontal="center" vertical="center"/>
    </xf>
    <xf numFmtId="166" fontId="8" fillId="2" borderId="14" xfId="0" applyNumberFormat="1" applyFont="1" applyFill="1" applyBorder="1" applyProtection="1"/>
    <xf numFmtId="166" fontId="8" fillId="2" borderId="15" xfId="0" applyNumberFormat="1" applyFont="1" applyFill="1" applyBorder="1" applyProtection="1"/>
    <xf numFmtId="166" fontId="8" fillId="2" borderId="16" xfId="0" applyNumberFormat="1" applyFont="1" applyFill="1" applyBorder="1" applyProtection="1"/>
    <xf numFmtId="166" fontId="8" fillId="0" borderId="18" xfId="0" applyNumberFormat="1" applyFont="1" applyFill="1" applyBorder="1" applyProtection="1"/>
    <xf numFmtId="166" fontId="8" fillId="0" borderId="0" xfId="0" applyNumberFormat="1" applyFont="1" applyFill="1" applyBorder="1" applyProtection="1"/>
    <xf numFmtId="166" fontId="8" fillId="0" borderId="5" xfId="0" applyNumberFormat="1" applyFont="1" applyFill="1" applyBorder="1" applyProtection="1"/>
    <xf numFmtId="166" fontId="7" fillId="0" borderId="57" xfId="0" applyNumberFormat="1" applyFont="1" applyBorder="1" applyProtection="1"/>
    <xf numFmtId="166" fontId="7" fillId="0" borderId="45" xfId="0" applyNumberFormat="1" applyFont="1" applyFill="1" applyBorder="1" applyAlignment="1" applyProtection="1">
      <alignment vertical="center"/>
    </xf>
    <xf numFmtId="166" fontId="7" fillId="0" borderId="40" xfId="0" applyNumberFormat="1" applyFont="1" applyBorder="1" applyProtection="1"/>
    <xf numFmtId="166" fontId="7" fillId="0" borderId="19" xfId="0" applyNumberFormat="1" applyFont="1" applyFill="1" applyBorder="1" applyAlignment="1" applyProtection="1">
      <alignment vertical="center"/>
    </xf>
    <xf numFmtId="166" fontId="7" fillId="0" borderId="12" xfId="0" applyNumberFormat="1" applyFont="1" applyBorder="1" applyProtection="1"/>
    <xf numFmtId="166" fontId="7" fillId="0" borderId="12" xfId="0" applyNumberFormat="1" applyFont="1" applyBorder="1" applyProtection="1">
      <protection locked="0"/>
    </xf>
    <xf numFmtId="166" fontId="7" fillId="0" borderId="19" xfId="0" applyNumberFormat="1" applyFont="1" applyFill="1" applyBorder="1" applyAlignment="1" applyProtection="1">
      <alignment horizontal="center" vertical="center"/>
      <protection locked="0"/>
    </xf>
    <xf numFmtId="166" fontId="7" fillId="0" borderId="66" xfId="0" applyNumberFormat="1" applyFont="1" applyFill="1" applyBorder="1" applyAlignment="1" applyProtection="1"/>
    <xf numFmtId="166" fontId="7" fillId="0" borderId="67" xfId="0" applyNumberFormat="1" applyFont="1" applyFill="1" applyBorder="1" applyAlignment="1" applyProtection="1"/>
    <xf numFmtId="0" fontId="40" fillId="0" borderId="0" xfId="1" applyFont="1" applyProtection="1"/>
    <xf numFmtId="0" fontId="1" fillId="0" borderId="42" xfId="0" applyFont="1" applyFill="1" applyBorder="1" applyAlignment="1" applyProtection="1">
      <alignment horizontal="center" vertical="center"/>
    </xf>
    <xf numFmtId="0" fontId="5" fillId="6" borderId="30" xfId="0" applyFont="1" applyFill="1" applyBorder="1" applyAlignment="1" applyProtection="1">
      <alignment horizontal="center" vertical="center" wrapText="1"/>
    </xf>
    <xf numFmtId="0" fontId="1" fillId="0" borderId="61" xfId="0" applyFont="1" applyBorder="1" applyAlignment="1" applyProtection="1">
      <alignment horizontal="center"/>
    </xf>
    <xf numFmtId="0" fontId="17" fillId="0" borderId="0" xfId="0" applyFont="1" applyAlignment="1" applyProtection="1">
      <alignment horizontal="center"/>
    </xf>
    <xf numFmtId="0" fontId="41" fillId="0" borderId="0" xfId="1" applyFont="1" applyProtection="1"/>
    <xf numFmtId="174" fontId="8" fillId="6" borderId="15" xfId="0" applyNumberFormat="1" applyFont="1" applyFill="1" applyBorder="1" applyProtection="1"/>
    <xf numFmtId="174" fontId="8" fillId="6" borderId="15" xfId="0" applyNumberFormat="1" applyFont="1" applyFill="1" applyBorder="1" applyAlignment="1" applyProtection="1">
      <alignment horizontal="center"/>
    </xf>
    <xf numFmtId="0" fontId="42" fillId="0" borderId="0" xfId="0" applyFont="1" applyProtection="1"/>
    <xf numFmtId="0" fontId="41" fillId="0" borderId="0" xfId="1" applyFont="1" applyAlignment="1" applyProtection="1">
      <alignment vertical="center"/>
    </xf>
    <xf numFmtId="0" fontId="41" fillId="0" borderId="0" xfId="1" applyFont="1" applyAlignment="1" applyProtection="1">
      <alignment horizontal="center"/>
    </xf>
    <xf numFmtId="0" fontId="41" fillId="0" borderId="0" xfId="1" applyFont="1" applyAlignment="1" applyProtection="1"/>
    <xf numFmtId="0" fontId="41" fillId="0" borderId="0" xfId="1" applyFont="1" applyBorder="1" applyAlignment="1" applyProtection="1">
      <alignment vertical="center"/>
    </xf>
    <xf numFmtId="17" fontId="32" fillId="0" borderId="0" xfId="1" applyNumberFormat="1" applyFont="1" applyBorder="1" applyAlignment="1" applyProtection="1">
      <alignment vertical="center"/>
    </xf>
    <xf numFmtId="4" fontId="32" fillId="0" borderId="0" xfId="1" applyNumberFormat="1" applyFont="1" applyBorder="1" applyProtection="1"/>
    <xf numFmtId="14" fontId="32" fillId="0" borderId="68" xfId="1" applyNumberFormat="1" applyFont="1" applyBorder="1" applyAlignment="1" applyProtection="1">
      <alignment horizontal="center" vertical="center"/>
    </xf>
    <xf numFmtId="17" fontId="32" fillId="0" borderId="47" xfId="1" applyNumberFormat="1" applyFont="1" applyBorder="1" applyAlignment="1" applyProtection="1">
      <alignment horizontal="center" vertical="center"/>
    </xf>
    <xf numFmtId="14" fontId="32" fillId="0" borderId="87" xfId="1" applyNumberFormat="1" applyFont="1" applyBorder="1" applyAlignment="1" applyProtection="1">
      <alignment horizontal="center" vertical="center"/>
    </xf>
    <xf numFmtId="17" fontId="32" fillId="0" borderId="58" xfId="1" applyNumberFormat="1" applyFont="1" applyBorder="1" applyAlignment="1" applyProtection="1">
      <alignment horizontal="center" vertical="center"/>
    </xf>
    <xf numFmtId="173" fontId="32" fillId="0" borderId="47" xfId="2" applyNumberFormat="1" applyFont="1" applyBorder="1" applyAlignment="1" applyProtection="1">
      <alignment vertical="center"/>
    </xf>
    <xf numFmtId="166" fontId="32" fillId="10" borderId="68" xfId="1" applyNumberFormat="1" applyFont="1" applyFill="1" applyBorder="1" applyAlignment="1" applyProtection="1">
      <alignment vertical="center"/>
    </xf>
    <xf numFmtId="166" fontId="32" fillId="10" borderId="87" xfId="1" applyNumberFormat="1" applyFont="1" applyFill="1" applyBorder="1" applyAlignment="1" applyProtection="1">
      <alignment vertical="center"/>
    </xf>
    <xf numFmtId="166" fontId="32" fillId="2" borderId="57" xfId="1" applyNumberFormat="1" applyFont="1" applyFill="1" applyBorder="1" applyAlignment="1" applyProtection="1">
      <alignment vertical="center"/>
      <protection locked="0"/>
    </xf>
    <xf numFmtId="172" fontId="32" fillId="0" borderId="57" xfId="1" applyNumberFormat="1" applyFont="1" applyBorder="1" applyAlignment="1" applyProtection="1">
      <alignment horizontal="center" vertical="center"/>
    </xf>
    <xf numFmtId="166" fontId="32" fillId="0" borderId="57" xfId="1" applyNumberFormat="1" applyFont="1" applyBorder="1" applyAlignment="1" applyProtection="1">
      <alignment vertical="center"/>
    </xf>
    <xf numFmtId="173" fontId="32" fillId="0" borderId="58" xfId="2" applyNumberFormat="1" applyFont="1" applyBorder="1" applyAlignment="1" applyProtection="1">
      <alignment vertical="center"/>
    </xf>
    <xf numFmtId="166" fontId="32" fillId="5" borderId="88" xfId="1" applyNumberFormat="1" applyFont="1" applyFill="1" applyBorder="1" applyAlignment="1" applyProtection="1">
      <alignment vertical="center"/>
    </xf>
    <xf numFmtId="173" fontId="32" fillId="0" borderId="89" xfId="2" applyNumberFormat="1" applyFont="1" applyBorder="1" applyAlignment="1" applyProtection="1">
      <alignment vertical="center"/>
    </xf>
    <xf numFmtId="173" fontId="32" fillId="0" borderId="90" xfId="2" applyNumberFormat="1" applyFont="1" applyBorder="1" applyAlignment="1" applyProtection="1">
      <alignment vertical="center"/>
    </xf>
    <xf numFmtId="166" fontId="32" fillId="12" borderId="88" xfId="1" applyNumberFormat="1" applyFont="1" applyFill="1" applyBorder="1" applyAlignment="1" applyProtection="1">
      <alignment vertical="center"/>
    </xf>
    <xf numFmtId="166" fontId="32" fillId="2" borderId="79" xfId="1" applyNumberFormat="1" applyFont="1" applyFill="1" applyBorder="1" applyAlignment="1" applyProtection="1">
      <alignment vertical="center"/>
    </xf>
    <xf numFmtId="166" fontId="32" fillId="0" borderId="91" xfId="1" applyNumberFormat="1" applyFont="1" applyBorder="1" applyAlignment="1" applyProtection="1">
      <alignment vertical="center"/>
    </xf>
    <xf numFmtId="14" fontId="32" fillId="0" borderId="92" xfId="1" applyNumberFormat="1" applyFont="1" applyBorder="1" applyAlignment="1" applyProtection="1">
      <alignment horizontal="center" vertical="center"/>
    </xf>
    <xf numFmtId="17" fontId="32" fillId="0" borderId="93" xfId="1" applyNumberFormat="1" applyFont="1" applyBorder="1" applyAlignment="1" applyProtection="1">
      <alignment horizontal="center" vertical="center"/>
    </xf>
    <xf numFmtId="166" fontId="32" fillId="2" borderId="92" xfId="1" applyNumberFormat="1" applyFont="1" applyFill="1" applyBorder="1" applyAlignment="1" applyProtection="1">
      <alignment vertical="center"/>
      <protection locked="0"/>
    </xf>
    <xf numFmtId="172" fontId="32" fillId="0" borderId="13" xfId="1" applyNumberFormat="1" applyFont="1" applyBorder="1" applyAlignment="1" applyProtection="1">
      <alignment horizontal="center" vertical="center"/>
    </xf>
    <xf numFmtId="166" fontId="32" fillId="0" borderId="13" xfId="1" applyNumberFormat="1" applyFont="1" applyBorder="1" applyAlignment="1" applyProtection="1">
      <alignment vertical="center"/>
    </xf>
    <xf numFmtId="173" fontId="32" fillId="0" borderId="93" xfId="2" applyNumberFormat="1" applyFont="1" applyBorder="1" applyAlignment="1" applyProtection="1">
      <alignment vertical="center"/>
    </xf>
    <xf numFmtId="173" fontId="32" fillId="0" borderId="94" xfId="2" applyNumberFormat="1" applyFont="1" applyBorder="1" applyAlignment="1" applyProtection="1">
      <alignment vertical="center"/>
    </xf>
    <xf numFmtId="0" fontId="32" fillId="0" borderId="95" xfId="1" applyFont="1" applyBorder="1" applyAlignment="1" applyProtection="1">
      <alignment horizontal="center" vertical="center"/>
    </xf>
    <xf numFmtId="0" fontId="32" fillId="0" borderId="31" xfId="1" applyFont="1" applyBorder="1" applyAlignment="1" applyProtection="1">
      <alignment horizontal="center" vertical="center"/>
    </xf>
    <xf numFmtId="0" fontId="32" fillId="0" borderId="95" xfId="1" applyFont="1" applyBorder="1" applyAlignment="1" applyProtection="1">
      <alignment horizontal="center" vertical="center" wrapText="1"/>
    </xf>
    <xf numFmtId="0" fontId="32" fillId="0" borderId="96" xfId="1" applyFont="1" applyBorder="1" applyAlignment="1" applyProtection="1">
      <alignment horizontal="center" vertical="center" wrapText="1"/>
    </xf>
    <xf numFmtId="0" fontId="32" fillId="0" borderId="96" xfId="1" applyFont="1" applyBorder="1" applyAlignment="1" applyProtection="1">
      <alignment horizontal="center" vertical="center"/>
    </xf>
    <xf numFmtId="0" fontId="40" fillId="0" borderId="86" xfId="1" applyFont="1" applyBorder="1" applyAlignment="1" applyProtection="1">
      <alignment horizontal="center" vertical="center" wrapText="1"/>
    </xf>
    <xf numFmtId="166" fontId="7" fillId="0" borderId="19" xfId="0" applyNumberFormat="1" applyFont="1" applyFill="1" applyBorder="1" applyAlignment="1" applyProtection="1">
      <alignment horizontal="center" vertical="center"/>
    </xf>
    <xf numFmtId="166" fontId="8" fillId="6" borderId="0" xfId="0" applyNumberFormat="1" applyFont="1" applyFill="1" applyBorder="1" applyProtection="1"/>
    <xf numFmtId="166" fontId="8" fillId="0" borderId="14" xfId="0" applyNumberFormat="1" applyFont="1" applyFill="1" applyBorder="1" applyProtection="1"/>
    <xf numFmtId="166" fontId="8" fillId="0" borderId="15" xfId="0" applyNumberFormat="1" applyFont="1" applyFill="1" applyBorder="1" applyProtection="1"/>
    <xf numFmtId="166" fontId="8" fillId="0" borderId="16" xfId="0" applyNumberFormat="1" applyFont="1" applyFill="1" applyBorder="1" applyProtection="1"/>
    <xf numFmtId="166" fontId="8" fillId="0" borderId="40" xfId="0" applyNumberFormat="1" applyFont="1" applyFill="1" applyBorder="1" applyProtection="1"/>
    <xf numFmtId="166" fontId="8" fillId="0" borderId="17" xfId="0" applyNumberFormat="1" applyFont="1" applyFill="1" applyBorder="1" applyProtection="1"/>
    <xf numFmtId="166" fontId="8" fillId="0" borderId="12" xfId="0" applyNumberFormat="1" applyFont="1" applyBorder="1" applyProtection="1"/>
    <xf numFmtId="166" fontId="8" fillId="0" borderId="19" xfId="0" applyNumberFormat="1" applyFont="1" applyBorder="1" applyProtection="1"/>
    <xf numFmtId="166" fontId="8" fillId="0" borderId="13" xfId="0" applyNumberFormat="1" applyFont="1" applyBorder="1" applyProtection="1"/>
    <xf numFmtId="166" fontId="8" fillId="0" borderId="20" xfId="0" applyNumberFormat="1" applyFont="1" applyBorder="1" applyProtection="1"/>
    <xf numFmtId="166" fontId="7" fillId="0" borderId="12" xfId="0" applyNumberFormat="1" applyFont="1" applyBorder="1" applyAlignment="1" applyProtection="1">
      <alignment vertical="center"/>
    </xf>
    <xf numFmtId="166" fontId="7" fillId="0" borderId="19" xfId="0" applyNumberFormat="1" applyFont="1" applyBorder="1" applyAlignment="1" applyProtection="1">
      <alignment vertical="center"/>
    </xf>
    <xf numFmtId="0" fontId="1" fillId="0" borderId="22"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12" fillId="0" borderId="10" xfId="0" applyFont="1" applyFill="1" applyBorder="1" applyAlignment="1" applyProtection="1">
      <alignment horizontal="center" vertical="center"/>
    </xf>
    <xf numFmtId="0" fontId="1" fillId="0" borderId="0" xfId="0" applyFont="1" applyFill="1" applyBorder="1" applyProtection="1"/>
    <xf numFmtId="0" fontId="1" fillId="0" borderId="18" xfId="0" applyFont="1" applyFill="1" applyBorder="1" applyProtection="1"/>
    <xf numFmtId="0" fontId="1" fillId="0" borderId="19" xfId="0" applyFont="1" applyFill="1" applyBorder="1" applyProtection="1"/>
    <xf numFmtId="0" fontId="1" fillId="0" borderId="23" xfId="0" applyFont="1" applyFill="1" applyBorder="1" applyProtection="1"/>
    <xf numFmtId="0" fontId="1" fillId="0" borderId="24" xfId="0" applyFont="1" applyFill="1" applyBorder="1" applyProtection="1"/>
    <xf numFmtId="0" fontId="1" fillId="0" borderId="29" xfId="0" applyFont="1" applyFill="1" applyBorder="1" applyAlignment="1" applyProtection="1">
      <alignment vertical="center"/>
    </xf>
    <xf numFmtId="0" fontId="1" fillId="0" borderId="30" xfId="0" applyFont="1" applyFill="1" applyBorder="1" applyAlignment="1" applyProtection="1"/>
    <xf numFmtId="0" fontId="1" fillId="0" borderId="52" xfId="0" applyFont="1" applyFill="1" applyBorder="1" applyAlignment="1" applyProtection="1"/>
    <xf numFmtId="0" fontId="1" fillId="0" borderId="27" xfId="0" applyFont="1" applyFill="1" applyBorder="1" applyProtection="1"/>
    <xf numFmtId="0" fontId="6" fillId="0" borderId="22"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wrapText="1"/>
    </xf>
    <xf numFmtId="166" fontId="8" fillId="0" borderId="12" xfId="0" applyNumberFormat="1" applyFont="1" applyFill="1" applyBorder="1" applyAlignment="1" applyProtection="1">
      <alignment horizontal="right" vertical="center"/>
    </xf>
    <xf numFmtId="165" fontId="1" fillId="0" borderId="12" xfId="0" applyNumberFormat="1" applyFont="1" applyFill="1" applyBorder="1" applyAlignment="1" applyProtection="1">
      <alignment vertical="center"/>
    </xf>
    <xf numFmtId="40" fontId="1" fillId="0" borderId="43" xfId="0" applyNumberFormat="1" applyFont="1" applyFill="1" applyBorder="1" applyAlignment="1" applyProtection="1">
      <alignment vertical="center"/>
    </xf>
    <xf numFmtId="165" fontId="1" fillId="0" borderId="12" xfId="0" applyNumberFormat="1" applyFont="1" applyFill="1" applyBorder="1" applyAlignment="1" applyProtection="1">
      <alignment horizontal="center" vertical="center"/>
    </xf>
    <xf numFmtId="166" fontId="8" fillId="0" borderId="18" xfId="0" applyNumberFormat="1" applyFont="1" applyFill="1" applyBorder="1" applyAlignment="1" applyProtection="1">
      <alignment vertical="center"/>
    </xf>
    <xf numFmtId="166" fontId="8" fillId="0" borderId="0" xfId="0" applyNumberFormat="1" applyFont="1" applyFill="1" applyBorder="1" applyAlignment="1" applyProtection="1">
      <alignment vertical="center"/>
    </xf>
    <xf numFmtId="166" fontId="8" fillId="0" borderId="5" xfId="0" applyNumberFormat="1" applyFont="1" applyFill="1" applyBorder="1" applyAlignment="1" applyProtection="1">
      <alignment vertical="center"/>
    </xf>
    <xf numFmtId="166" fontId="8" fillId="0" borderId="12" xfId="0" applyNumberFormat="1" applyFont="1" applyFill="1" applyBorder="1" applyAlignment="1" applyProtection="1">
      <alignment vertical="center"/>
    </xf>
    <xf numFmtId="166" fontId="8" fillId="0" borderId="14" xfId="0" applyNumberFormat="1" applyFont="1" applyFill="1" applyBorder="1" applyAlignment="1" applyProtection="1">
      <alignment vertical="center"/>
    </xf>
    <xf numFmtId="166" fontId="8" fillId="0" borderId="15" xfId="0" applyNumberFormat="1" applyFont="1" applyFill="1" applyBorder="1" applyAlignment="1" applyProtection="1">
      <alignment vertical="center"/>
    </xf>
    <xf numFmtId="166" fontId="8" fillId="0" borderId="16" xfId="0" applyNumberFormat="1" applyFont="1" applyFill="1" applyBorder="1" applyAlignment="1" applyProtection="1">
      <alignment vertical="center"/>
    </xf>
    <xf numFmtId="166" fontId="8" fillId="0" borderId="40" xfId="0" applyNumberFormat="1" applyFont="1" applyFill="1" applyBorder="1" applyAlignment="1" applyProtection="1">
      <alignment vertical="center"/>
    </xf>
    <xf numFmtId="0" fontId="23" fillId="0" borderId="0" xfId="0" applyFont="1" applyAlignment="1" applyProtection="1"/>
    <xf numFmtId="0" fontId="43" fillId="0" borderId="0" xfId="0" applyFont="1" applyProtection="1"/>
    <xf numFmtId="0" fontId="44" fillId="0" borderId="4" xfId="1" applyFont="1" applyBorder="1" applyProtection="1"/>
    <xf numFmtId="0" fontId="5" fillId="4" borderId="18"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5" fillId="4" borderId="19" xfId="0" applyFont="1" applyFill="1" applyBorder="1" applyAlignment="1" applyProtection="1">
      <alignment horizontal="center" vertical="center"/>
      <protection locked="0"/>
    </xf>
    <xf numFmtId="0" fontId="5" fillId="4" borderId="23" xfId="0" applyFont="1" applyFill="1" applyBorder="1" applyAlignment="1" applyProtection="1">
      <alignment horizontal="center" vertical="center"/>
      <protection locked="0"/>
    </xf>
    <xf numFmtId="0" fontId="5" fillId="4" borderId="24" xfId="0" applyFont="1" applyFill="1" applyBorder="1" applyAlignment="1" applyProtection="1">
      <alignment horizontal="center" vertical="center"/>
      <protection locked="0"/>
    </xf>
    <xf numFmtId="0" fontId="5" fillId="4" borderId="27" xfId="0" applyFont="1" applyFill="1" applyBorder="1" applyAlignment="1" applyProtection="1">
      <alignment horizontal="center" vertical="center"/>
      <protection locked="0"/>
    </xf>
    <xf numFmtId="0" fontId="5" fillId="0" borderId="14"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25" fillId="0" borderId="80" xfId="0" applyNumberFormat="1" applyFont="1" applyFill="1" applyBorder="1" applyAlignment="1" applyProtection="1">
      <alignment horizontal="center" vertical="center"/>
    </xf>
    <xf numFmtId="0" fontId="25" fillId="0" borderId="79" xfId="0" applyNumberFormat="1" applyFont="1" applyFill="1" applyBorder="1" applyAlignment="1" applyProtection="1">
      <alignment horizontal="center" vertical="center"/>
    </xf>
    <xf numFmtId="0" fontId="5" fillId="4" borderId="0" xfId="0" applyFont="1" applyFill="1" applyBorder="1" applyAlignment="1" applyProtection="1">
      <alignment horizontal="center" vertical="center" wrapText="1"/>
      <protection locked="0"/>
    </xf>
    <xf numFmtId="0" fontId="5" fillId="4" borderId="19"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xf>
    <xf numFmtId="0" fontId="1" fillId="0" borderId="10" xfId="0" applyFont="1" applyBorder="1" applyAlignment="1" applyProtection="1">
      <alignment horizontal="center" vertical="center"/>
    </xf>
    <xf numFmtId="0" fontId="1" fillId="0" borderId="55" xfId="0" applyFont="1" applyBorder="1" applyAlignment="1" applyProtection="1">
      <alignment horizontal="center" vertical="center"/>
    </xf>
    <xf numFmtId="0" fontId="5" fillId="4" borderId="15" xfId="0" quotePrefix="1" applyFont="1" applyFill="1" applyBorder="1" applyAlignment="1" applyProtection="1">
      <alignment horizontal="left" vertical="center"/>
      <protection locked="0"/>
    </xf>
    <xf numFmtId="0" fontId="5" fillId="4" borderId="15" xfId="0" applyFont="1" applyFill="1" applyBorder="1" applyAlignment="1" applyProtection="1">
      <alignment horizontal="left" vertical="center"/>
      <protection locked="0"/>
    </xf>
    <xf numFmtId="0" fontId="5" fillId="4" borderId="17" xfId="0" applyFont="1" applyFill="1" applyBorder="1" applyAlignment="1" applyProtection="1">
      <alignment horizontal="left" vertical="center"/>
      <protection locked="0"/>
    </xf>
    <xf numFmtId="0" fontId="5" fillId="4" borderId="24" xfId="0" applyFont="1" applyFill="1" applyBorder="1" applyAlignment="1" applyProtection="1">
      <alignment horizontal="left" vertical="center" wrapText="1"/>
      <protection locked="0"/>
    </xf>
    <xf numFmtId="0" fontId="5" fillId="4" borderId="27" xfId="0" applyFont="1" applyFill="1" applyBorder="1" applyAlignment="1" applyProtection="1">
      <alignment horizontal="left" vertical="center" wrapText="1"/>
      <protection locked="0"/>
    </xf>
    <xf numFmtId="40" fontId="8" fillId="4" borderId="4" xfId="0" applyNumberFormat="1" applyFont="1" applyFill="1" applyBorder="1" applyAlignment="1" applyProtection="1">
      <alignment vertical="center"/>
      <protection locked="0"/>
    </xf>
    <xf numFmtId="40" fontId="8" fillId="4" borderId="5" xfId="0" applyNumberFormat="1" applyFont="1" applyFill="1" applyBorder="1" applyAlignment="1" applyProtection="1">
      <alignment vertical="center"/>
      <protection locked="0"/>
    </xf>
    <xf numFmtId="40" fontId="8" fillId="2" borderId="4" xfId="0" applyNumberFormat="1" applyFont="1" applyFill="1" applyBorder="1" applyAlignment="1" applyProtection="1">
      <protection locked="0"/>
    </xf>
    <xf numFmtId="40" fontId="8" fillId="2" borderId="5" xfId="0" applyNumberFormat="1" applyFont="1" applyFill="1" applyBorder="1" applyAlignment="1" applyProtection="1">
      <protection locked="0"/>
    </xf>
    <xf numFmtId="0" fontId="1" fillId="0" borderId="53"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14" xfId="0" applyFont="1" applyBorder="1" applyAlignment="1" applyProtection="1">
      <alignment horizontal="center" vertical="center" wrapText="1"/>
    </xf>
    <xf numFmtId="0" fontId="1" fillId="0" borderId="21" xfId="0" applyFont="1" applyBorder="1" applyAlignment="1" applyProtection="1">
      <alignment horizontal="center" vertical="center" wrapText="1"/>
    </xf>
    <xf numFmtId="0" fontId="1" fillId="0" borderId="18" xfId="0" applyFont="1" applyBorder="1" applyAlignment="1" applyProtection="1">
      <alignment horizontal="left"/>
    </xf>
    <xf numFmtId="0" fontId="1" fillId="0" borderId="5" xfId="0" applyFont="1" applyBorder="1" applyAlignment="1" applyProtection="1">
      <alignment horizontal="left"/>
    </xf>
    <xf numFmtId="0" fontId="5" fillId="4" borderId="15" xfId="0" applyFont="1" applyFill="1" applyBorder="1" applyAlignment="1" applyProtection="1">
      <alignment horizontal="center" vertical="center" wrapText="1"/>
      <protection locked="0"/>
    </xf>
    <xf numFmtId="0" fontId="5" fillId="4" borderId="17" xfId="0" applyFont="1" applyFill="1" applyBorder="1" applyAlignment="1" applyProtection="1">
      <alignment horizontal="center" vertical="center" wrapText="1"/>
      <protection locked="0"/>
    </xf>
    <xf numFmtId="0" fontId="4" fillId="0" borderId="14" xfId="0" applyFont="1" applyBorder="1" applyAlignment="1" applyProtection="1">
      <alignment horizontal="center"/>
    </xf>
    <xf numFmtId="0" fontId="4" fillId="0" borderId="15" xfId="0" applyFont="1" applyBorder="1" applyAlignment="1" applyProtection="1">
      <alignment horizontal="center"/>
    </xf>
    <xf numFmtId="0" fontId="4" fillId="0" borderId="18" xfId="0" applyFont="1" applyBorder="1" applyAlignment="1" applyProtection="1">
      <alignment horizontal="center"/>
    </xf>
    <xf numFmtId="0" fontId="4" fillId="0" borderId="0" xfId="0" applyFont="1" applyBorder="1" applyAlignment="1" applyProtection="1">
      <alignment horizontal="center"/>
    </xf>
    <xf numFmtId="0" fontId="6" fillId="0" borderId="18" xfId="0" applyFont="1" applyBorder="1" applyAlignment="1" applyProtection="1">
      <alignment horizontal="center"/>
    </xf>
    <xf numFmtId="0" fontId="6" fillId="0" borderId="0" xfId="0" applyFont="1" applyBorder="1" applyAlignment="1" applyProtection="1">
      <alignment horizontal="center"/>
    </xf>
    <xf numFmtId="0" fontId="6" fillId="0" borderId="18" xfId="0" applyFont="1" applyFill="1" applyBorder="1" applyAlignment="1" applyProtection="1">
      <alignment horizontal="center"/>
    </xf>
    <xf numFmtId="0" fontId="6" fillId="0" borderId="0" xfId="0" applyFont="1" applyFill="1" applyBorder="1" applyAlignment="1" applyProtection="1">
      <alignment horizontal="center"/>
    </xf>
    <xf numFmtId="40" fontId="1" fillId="2" borderId="43" xfId="0" applyNumberFormat="1" applyFont="1" applyFill="1" applyBorder="1" applyAlignment="1" applyProtection="1">
      <alignment vertical="center"/>
      <protection locked="0"/>
    </xf>
    <xf numFmtId="0" fontId="3" fillId="0" borderId="14" xfId="0" applyFont="1" applyBorder="1" applyAlignment="1" applyProtection="1">
      <alignment horizontal="center" vertical="center" wrapText="1"/>
    </xf>
    <xf numFmtId="0" fontId="3" fillId="0" borderId="23" xfId="0" applyFont="1" applyBorder="1" applyAlignment="1" applyProtection="1">
      <alignment horizontal="center" vertical="center" wrapText="1"/>
    </xf>
    <xf numFmtId="0" fontId="1" fillId="0" borderId="18" xfId="0" applyFont="1" applyBorder="1" applyAlignment="1" applyProtection="1">
      <alignment horizontal="left" vertical="center"/>
    </xf>
    <xf numFmtId="0" fontId="1" fillId="0" borderId="5" xfId="0" applyFont="1" applyBorder="1" applyAlignment="1" applyProtection="1">
      <alignment horizontal="left" vertical="center"/>
    </xf>
    <xf numFmtId="0" fontId="1" fillId="0" borderId="23" xfId="0" applyFont="1" applyBorder="1" applyAlignment="1" applyProtection="1">
      <alignment horizontal="left" vertical="center"/>
    </xf>
    <xf numFmtId="0" fontId="1" fillId="0" borderId="25" xfId="0" applyFont="1" applyBorder="1" applyAlignment="1" applyProtection="1">
      <alignment horizontal="left" vertical="center"/>
    </xf>
    <xf numFmtId="40" fontId="8" fillId="0" borderId="4" xfId="0" applyNumberFormat="1" applyFont="1" applyFill="1" applyBorder="1" applyAlignment="1" applyProtection="1">
      <alignment vertical="center"/>
    </xf>
    <xf numFmtId="40" fontId="8" fillId="0" borderId="5" xfId="0" applyNumberFormat="1" applyFont="1" applyFill="1" applyBorder="1" applyAlignment="1" applyProtection="1">
      <alignment vertical="center"/>
    </xf>
    <xf numFmtId="40" fontId="8" fillId="0" borderId="26" xfId="0" applyNumberFormat="1" applyFont="1" applyFill="1" applyBorder="1" applyAlignment="1" applyProtection="1">
      <alignment vertical="center"/>
    </xf>
    <xf numFmtId="40" fontId="8" fillId="0" borderId="25" xfId="0" applyNumberFormat="1" applyFont="1" applyFill="1" applyBorder="1" applyAlignment="1" applyProtection="1">
      <alignment vertical="center"/>
    </xf>
    <xf numFmtId="40" fontId="8" fillId="0" borderId="43" xfId="0" applyNumberFormat="1" applyFont="1" applyBorder="1" applyAlignment="1" applyProtection="1">
      <alignment vertical="center"/>
    </xf>
    <xf numFmtId="40" fontId="8" fillId="0" borderId="49" xfId="0" applyNumberFormat="1" applyFont="1" applyBorder="1" applyAlignment="1" applyProtection="1">
      <alignment vertical="center"/>
    </xf>
    <xf numFmtId="0" fontId="6" fillId="0" borderId="14"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21"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7" xfId="0" applyFont="1" applyBorder="1" applyAlignment="1" applyProtection="1">
      <alignment horizontal="center" vertical="center"/>
    </xf>
    <xf numFmtId="0" fontId="5" fillId="0" borderId="29" xfId="0" applyFont="1" applyBorder="1" applyAlignment="1" applyProtection="1">
      <alignment horizontal="center" vertical="center"/>
    </xf>
    <xf numFmtId="0" fontId="5" fillId="0" borderId="50" xfId="0" applyFont="1" applyBorder="1" applyAlignment="1" applyProtection="1">
      <alignment horizontal="center" vertical="center"/>
    </xf>
    <xf numFmtId="0" fontId="5" fillId="6" borderId="30" xfId="0" applyFont="1" applyFill="1" applyBorder="1" applyAlignment="1" applyProtection="1">
      <alignment horizontal="center" vertical="center" wrapText="1"/>
    </xf>
    <xf numFmtId="10" fontId="5" fillId="4" borderId="18" xfId="0" applyNumberFormat="1" applyFont="1" applyFill="1" applyBorder="1" applyAlignment="1" applyProtection="1">
      <alignment horizontal="center" vertical="center"/>
      <protection locked="0"/>
    </xf>
    <xf numFmtId="40" fontId="7" fillId="5" borderId="51" xfId="0" applyNumberFormat="1" applyFont="1" applyFill="1" applyBorder="1" applyAlignment="1" applyProtection="1">
      <alignment vertical="center"/>
    </xf>
    <xf numFmtId="40" fontId="7" fillId="5" borderId="50" xfId="0" applyNumberFormat="1" applyFont="1" applyFill="1" applyBorder="1" applyAlignment="1" applyProtection="1">
      <alignment vertical="center"/>
    </xf>
    <xf numFmtId="40" fontId="8" fillId="0" borderId="4" xfId="0" applyNumberFormat="1" applyFont="1" applyFill="1" applyBorder="1" applyAlignment="1" applyProtection="1"/>
    <xf numFmtId="40" fontId="8" fillId="0" borderId="5" xfId="0" applyNumberFormat="1" applyFont="1" applyFill="1" applyBorder="1" applyAlignment="1" applyProtection="1"/>
    <xf numFmtId="0" fontId="6" fillId="0" borderId="20" xfId="0" applyFont="1" applyBorder="1" applyAlignment="1" applyProtection="1">
      <alignment horizontal="center" vertical="center"/>
    </xf>
    <xf numFmtId="0" fontId="6" fillId="0" borderId="4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166" fontId="7" fillId="8" borderId="53" xfId="0" applyNumberFormat="1" applyFont="1" applyFill="1" applyBorder="1" applyAlignment="1" applyProtection="1">
      <alignment vertical="center"/>
    </xf>
    <xf numFmtId="166" fontId="7" fillId="8" borderId="28" xfId="0" applyNumberFormat="1" applyFont="1" applyFill="1" applyBorder="1" applyAlignment="1" applyProtection="1">
      <alignment vertical="center"/>
    </xf>
    <xf numFmtId="166" fontId="7" fillId="8" borderId="69" xfId="0" applyNumberFormat="1" applyFont="1" applyFill="1" applyBorder="1" applyAlignment="1" applyProtection="1">
      <alignment vertical="center"/>
    </xf>
    <xf numFmtId="0" fontId="1" fillId="0" borderId="42" xfId="0" applyFont="1" applyFill="1" applyBorder="1" applyAlignment="1" applyProtection="1">
      <alignment horizontal="center" vertical="center"/>
    </xf>
    <xf numFmtId="165" fontId="1" fillId="2" borderId="12" xfId="0" applyNumberFormat="1" applyFont="1" applyFill="1" applyBorder="1" applyAlignment="1" applyProtection="1">
      <alignment horizontal="center" vertical="center"/>
      <protection locked="0"/>
    </xf>
    <xf numFmtId="0" fontId="5" fillId="4" borderId="17" xfId="0" applyNumberFormat="1" applyFont="1" applyFill="1" applyBorder="1" applyAlignment="1" applyProtection="1">
      <alignment horizontal="center" vertical="center"/>
      <protection locked="0"/>
    </xf>
    <xf numFmtId="0" fontId="5" fillId="4" borderId="81" xfId="0" applyNumberFormat="1" applyFont="1" applyFill="1" applyBorder="1" applyAlignment="1" applyProtection="1">
      <alignment horizontal="center" vertical="center"/>
      <protection locked="0"/>
    </xf>
    <xf numFmtId="168" fontId="19" fillId="4" borderId="24" xfId="0" applyNumberFormat="1" applyFont="1" applyFill="1" applyBorder="1" applyAlignment="1" applyProtection="1">
      <alignment horizontal="center" wrapText="1"/>
      <protection locked="0"/>
    </xf>
    <xf numFmtId="168" fontId="19" fillId="4" borderId="27" xfId="0" applyNumberFormat="1" applyFont="1" applyFill="1" applyBorder="1" applyAlignment="1" applyProtection="1">
      <alignment horizontal="center" wrapText="1"/>
      <protection locked="0"/>
    </xf>
    <xf numFmtId="0" fontId="6" fillId="0" borderId="41" xfId="0" applyFont="1" applyFill="1" applyBorder="1" applyAlignment="1" applyProtection="1">
      <alignment horizontal="center" vertical="center" wrapText="1"/>
    </xf>
    <xf numFmtId="0" fontId="6" fillId="0" borderId="43" xfId="0" applyFont="1" applyFill="1" applyBorder="1" applyAlignment="1" applyProtection="1">
      <alignment horizontal="center" vertical="center" wrapText="1"/>
    </xf>
    <xf numFmtId="14" fontId="5" fillId="4" borderId="15" xfId="0" applyNumberFormat="1" applyFont="1" applyFill="1" applyBorder="1" applyAlignment="1" applyProtection="1">
      <alignment horizontal="center" vertical="center"/>
      <protection locked="0"/>
    </xf>
    <xf numFmtId="14" fontId="5" fillId="4" borderId="17" xfId="0" applyNumberFormat="1" applyFont="1" applyFill="1" applyBorder="1" applyAlignment="1" applyProtection="1">
      <alignment horizontal="center" vertical="center"/>
      <protection locked="0"/>
    </xf>
    <xf numFmtId="14" fontId="5" fillId="4" borderId="24" xfId="0" applyNumberFormat="1" applyFont="1" applyFill="1" applyBorder="1" applyAlignment="1" applyProtection="1">
      <alignment horizontal="center" vertical="center"/>
      <protection locked="0"/>
    </xf>
    <xf numFmtId="14" fontId="5" fillId="4" borderId="27" xfId="0" applyNumberFormat="1" applyFont="1" applyFill="1" applyBorder="1" applyAlignment="1" applyProtection="1">
      <alignment horizontal="center" vertical="center"/>
      <protection locked="0"/>
    </xf>
    <xf numFmtId="0" fontId="21" fillId="0" borderId="70" xfId="0" applyFont="1" applyFill="1" applyBorder="1" applyAlignment="1" applyProtection="1">
      <alignment horizontal="center" vertical="center"/>
    </xf>
    <xf numFmtId="0" fontId="21" fillId="0" borderId="78" xfId="0" applyFont="1" applyFill="1" applyBorder="1" applyAlignment="1" applyProtection="1">
      <alignment horizontal="center" vertical="center"/>
    </xf>
    <xf numFmtId="0" fontId="21" fillId="0" borderId="23" xfId="0" applyFont="1" applyFill="1" applyBorder="1" applyAlignment="1" applyProtection="1">
      <alignment horizontal="center" vertical="center"/>
    </xf>
    <xf numFmtId="0" fontId="21" fillId="0" borderId="24" xfId="0" applyFont="1" applyFill="1" applyBorder="1" applyAlignment="1" applyProtection="1">
      <alignment horizontal="center" vertical="center"/>
    </xf>
    <xf numFmtId="0" fontId="24" fillId="4" borderId="72" xfId="0" applyFont="1" applyFill="1" applyBorder="1" applyAlignment="1" applyProtection="1">
      <alignment horizontal="center" vertical="center"/>
      <protection locked="0"/>
    </xf>
    <xf numFmtId="0" fontId="24" fillId="4" borderId="27" xfId="0" applyFont="1" applyFill="1" applyBorder="1" applyAlignment="1" applyProtection="1">
      <alignment horizontal="center" vertical="center"/>
      <protection locked="0"/>
    </xf>
    <xf numFmtId="0" fontId="0" fillId="4" borderId="78" xfId="0" applyFill="1" applyBorder="1" applyAlignment="1" applyProtection="1">
      <alignment horizontal="center" vertical="center" wrapText="1"/>
      <protection locked="0"/>
    </xf>
    <xf numFmtId="0" fontId="0" fillId="4" borderId="72" xfId="0" applyFill="1" applyBorder="1" applyAlignment="1" applyProtection="1">
      <alignment horizontal="center" vertical="center" wrapText="1"/>
      <protection locked="0"/>
    </xf>
    <xf numFmtId="0" fontId="0" fillId="4" borderId="24" xfId="0" applyFill="1" applyBorder="1" applyAlignment="1" applyProtection="1">
      <alignment horizontal="center" vertical="center" wrapText="1"/>
      <protection locked="0"/>
    </xf>
    <xf numFmtId="0" fontId="0" fillId="4" borderId="27" xfId="0" applyFill="1" applyBorder="1" applyAlignment="1" applyProtection="1">
      <alignment horizontal="center" vertical="center" wrapText="1"/>
      <protection locked="0"/>
    </xf>
    <xf numFmtId="0" fontId="5" fillId="0" borderId="70" xfId="0" applyFont="1" applyBorder="1" applyAlignment="1" applyProtection="1">
      <alignment horizontal="center" vertical="center" wrapText="1"/>
    </xf>
    <xf numFmtId="0" fontId="5" fillId="0" borderId="78" xfId="0" applyFont="1" applyBorder="1" applyAlignment="1" applyProtection="1">
      <alignment horizontal="center" vertical="center" wrapText="1"/>
    </xf>
    <xf numFmtId="0" fontId="5" fillId="0" borderId="23"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14" fontId="2" fillId="9" borderId="0" xfId="0" applyNumberFormat="1" applyFont="1" applyFill="1" applyBorder="1" applyAlignment="1" applyProtection="1">
      <alignment horizontal="center" vertical="center"/>
      <protection locked="0"/>
    </xf>
    <xf numFmtId="14" fontId="2" fillId="9" borderId="19" xfId="0" applyNumberFormat="1" applyFont="1" applyFill="1" applyBorder="1" applyAlignment="1" applyProtection="1">
      <alignment horizontal="center" vertical="center"/>
      <protection locked="0"/>
    </xf>
    <xf numFmtId="40" fontId="7" fillId="7" borderId="41" xfId="0" applyNumberFormat="1" applyFont="1" applyFill="1" applyBorder="1" applyAlignment="1" applyProtection="1">
      <alignment vertical="center"/>
    </xf>
    <xf numFmtId="40" fontId="7" fillId="7" borderId="49" xfId="0" applyNumberFormat="1" applyFont="1" applyFill="1" applyBorder="1" applyAlignment="1" applyProtection="1">
      <alignment vertical="center"/>
    </xf>
    <xf numFmtId="0" fontId="1" fillId="0" borderId="9" xfId="0" applyFont="1" applyFill="1" applyBorder="1" applyAlignment="1" applyProtection="1">
      <alignment horizontal="center" vertical="center"/>
    </xf>
    <xf numFmtId="0" fontId="1" fillId="0" borderId="61" xfId="0" applyFont="1" applyFill="1" applyBorder="1" applyAlignment="1" applyProtection="1">
      <alignment horizontal="center" vertical="center"/>
    </xf>
    <xf numFmtId="0" fontId="1" fillId="0" borderId="10" xfId="0" applyFont="1" applyFill="1" applyBorder="1" applyAlignment="1" applyProtection="1">
      <alignment horizontal="center" vertical="center"/>
    </xf>
    <xf numFmtId="0" fontId="3" fillId="0" borderId="14" xfId="0" applyFont="1" applyBorder="1" applyAlignment="1" applyProtection="1">
      <alignment horizontal="center"/>
    </xf>
    <xf numFmtId="0" fontId="3" fillId="0" borderId="15" xfId="0" applyFont="1" applyBorder="1" applyAlignment="1" applyProtection="1">
      <alignment horizontal="center"/>
    </xf>
    <xf numFmtId="0" fontId="3" fillId="0" borderId="23" xfId="0" applyFont="1" applyBorder="1" applyAlignment="1" applyProtection="1">
      <alignment horizontal="center"/>
    </xf>
    <xf numFmtId="0" fontId="3" fillId="0" borderId="24" xfId="0" applyFont="1" applyBorder="1" applyAlignment="1" applyProtection="1">
      <alignment horizontal="center"/>
    </xf>
    <xf numFmtId="40" fontId="7" fillId="7" borderId="14" xfId="0" applyNumberFormat="1" applyFont="1" applyFill="1" applyBorder="1" applyAlignment="1" applyProtection="1">
      <alignment vertical="center"/>
    </xf>
    <xf numFmtId="40" fontId="7" fillId="7" borderId="15" xfId="0" applyNumberFormat="1" applyFont="1" applyFill="1" applyBorder="1" applyAlignment="1" applyProtection="1">
      <alignment vertical="center"/>
    </xf>
    <xf numFmtId="40" fontId="7" fillId="7" borderId="16" xfId="0" applyNumberFormat="1" applyFont="1" applyFill="1" applyBorder="1" applyAlignment="1" applyProtection="1">
      <alignment vertical="center"/>
    </xf>
    <xf numFmtId="40" fontId="7" fillId="7" borderId="23" xfId="0" applyNumberFormat="1" applyFont="1" applyFill="1" applyBorder="1" applyAlignment="1" applyProtection="1">
      <alignment vertical="center"/>
    </xf>
    <xf numFmtId="40" fontId="7" fillId="7" borderId="24" xfId="0" applyNumberFormat="1" applyFont="1" applyFill="1" applyBorder="1" applyAlignment="1" applyProtection="1">
      <alignment vertical="center"/>
    </xf>
    <xf numFmtId="40" fontId="7" fillId="7" borderId="25" xfId="0" applyNumberFormat="1" applyFont="1" applyFill="1" applyBorder="1" applyAlignment="1" applyProtection="1">
      <alignment vertical="center"/>
    </xf>
    <xf numFmtId="40" fontId="7" fillId="7" borderId="40" xfId="0" applyNumberFormat="1" applyFont="1" applyFill="1" applyBorder="1" applyAlignment="1" applyProtection="1">
      <alignment vertical="center"/>
    </xf>
    <xf numFmtId="40" fontId="7" fillId="7" borderId="48" xfId="0" applyNumberFormat="1" applyFont="1" applyFill="1" applyBorder="1" applyAlignment="1" applyProtection="1">
      <alignment vertical="center"/>
    </xf>
    <xf numFmtId="40" fontId="8" fillId="4" borderId="61" xfId="0" applyNumberFormat="1" applyFont="1" applyFill="1" applyBorder="1" applyAlignment="1" applyProtection="1">
      <alignment vertical="center"/>
      <protection locked="0"/>
    </xf>
    <xf numFmtId="40" fontId="8" fillId="4" borderId="10" xfId="0" applyNumberFormat="1" applyFont="1" applyFill="1" applyBorder="1" applyAlignment="1" applyProtection="1">
      <alignment vertical="center"/>
      <protection locked="0"/>
    </xf>
    <xf numFmtId="14" fontId="5" fillId="9" borderId="0" xfId="0" applyNumberFormat="1" applyFont="1" applyFill="1" applyBorder="1" applyAlignment="1" applyProtection="1">
      <alignment horizontal="center" vertical="center"/>
      <protection locked="0"/>
    </xf>
    <xf numFmtId="14" fontId="5" fillId="9" borderId="19" xfId="0" applyNumberFormat="1" applyFont="1" applyFill="1" applyBorder="1" applyAlignment="1" applyProtection="1">
      <alignment horizontal="center" vertical="center"/>
      <protection locked="0"/>
    </xf>
    <xf numFmtId="0" fontId="1" fillId="0" borderId="14" xfId="0" applyFont="1" applyBorder="1" applyAlignment="1" applyProtection="1">
      <alignment horizontal="left" vertical="top"/>
    </xf>
    <xf numFmtId="0" fontId="1" fillId="0" borderId="15" xfId="0" applyFont="1" applyBorder="1" applyAlignment="1" applyProtection="1">
      <alignment horizontal="left" vertical="top"/>
    </xf>
    <xf numFmtId="0" fontId="1" fillId="0" borderId="17" xfId="0" applyFont="1" applyBorder="1" applyAlignment="1" applyProtection="1">
      <alignment horizontal="left" vertical="top"/>
    </xf>
    <xf numFmtId="14" fontId="3" fillId="9" borderId="0" xfId="0" applyNumberFormat="1" applyFont="1" applyFill="1" applyBorder="1" applyAlignment="1" applyProtection="1">
      <alignment horizontal="center" vertical="center"/>
      <protection locked="0"/>
    </xf>
    <xf numFmtId="14" fontId="3" fillId="9" borderId="19" xfId="0" applyNumberFormat="1" applyFont="1" applyFill="1" applyBorder="1" applyAlignment="1" applyProtection="1">
      <alignment horizontal="center" vertical="center"/>
      <protection locked="0"/>
    </xf>
    <xf numFmtId="0" fontId="1" fillId="0" borderId="9" xfId="0" applyFont="1" applyBorder="1" applyAlignment="1" applyProtection="1">
      <alignment horizontal="center"/>
    </xf>
    <xf numFmtId="0" fontId="1" fillId="0" borderId="61" xfId="0" applyFont="1" applyBorder="1" applyAlignment="1" applyProtection="1">
      <alignment horizontal="center"/>
    </xf>
    <xf numFmtId="0" fontId="1" fillId="0" borderId="10" xfId="0" applyFont="1" applyBorder="1" applyAlignment="1" applyProtection="1">
      <alignment horizontal="center"/>
    </xf>
    <xf numFmtId="0" fontId="6" fillId="4" borderId="61" xfId="0" applyFont="1" applyFill="1" applyBorder="1" applyAlignment="1" applyProtection="1">
      <alignment horizontal="center"/>
      <protection locked="0"/>
    </xf>
    <xf numFmtId="0" fontId="6" fillId="4" borderId="10" xfId="0" applyFont="1" applyFill="1" applyBorder="1" applyAlignment="1" applyProtection="1">
      <alignment horizontal="center"/>
      <protection locked="0"/>
    </xf>
    <xf numFmtId="0" fontId="22"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xf>
    <xf numFmtId="166" fontId="7" fillId="0" borderId="62" xfId="0" applyNumberFormat="1" applyFont="1" applyBorder="1" applyAlignment="1" applyProtection="1">
      <alignment vertical="center"/>
    </xf>
    <xf numFmtId="166" fontId="7" fillId="0" borderId="56" xfId="0" applyNumberFormat="1" applyFont="1" applyBorder="1" applyAlignment="1" applyProtection="1">
      <alignment vertical="center"/>
    </xf>
    <xf numFmtId="166" fontId="7" fillId="0" borderId="44" xfId="0" applyNumberFormat="1" applyFont="1" applyBorder="1" applyAlignment="1" applyProtection="1">
      <alignment vertical="center"/>
    </xf>
    <xf numFmtId="166" fontId="8" fillId="2" borderId="18" xfId="0" applyNumberFormat="1" applyFont="1" applyFill="1" applyBorder="1" applyAlignment="1" applyProtection="1">
      <alignment horizontal="right" vertical="center"/>
      <protection locked="0"/>
    </xf>
    <xf numFmtId="166" fontId="8" fillId="2" borderId="0" xfId="0" applyNumberFormat="1" applyFont="1" applyFill="1" applyBorder="1" applyAlignment="1" applyProtection="1">
      <alignment horizontal="right" vertical="center"/>
      <protection locked="0"/>
    </xf>
    <xf numFmtId="166" fontId="8" fillId="2" borderId="5" xfId="0" applyNumberFormat="1" applyFont="1" applyFill="1" applyBorder="1" applyAlignment="1" applyProtection="1">
      <alignment horizontal="right" vertical="center"/>
      <protection locked="0"/>
    </xf>
    <xf numFmtId="166" fontId="7" fillId="5" borderId="62" xfId="0" applyNumberFormat="1" applyFont="1" applyFill="1" applyBorder="1" applyAlignment="1" applyProtection="1">
      <alignment vertical="center"/>
    </xf>
    <xf numFmtId="166" fontId="7" fillId="5" borderId="56" xfId="0" applyNumberFormat="1" applyFont="1" applyFill="1" applyBorder="1" applyAlignment="1" applyProtection="1">
      <alignment vertical="center"/>
    </xf>
    <xf numFmtId="166" fontId="7" fillId="5" borderId="44" xfId="0" applyNumberFormat="1" applyFont="1" applyFill="1" applyBorder="1" applyAlignment="1" applyProtection="1">
      <alignment vertical="center"/>
    </xf>
    <xf numFmtId="0" fontId="6" fillId="0" borderId="14"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0" fillId="0" borderId="15" xfId="0" applyBorder="1" applyAlignment="1" applyProtection="1">
      <alignment horizontal="center"/>
    </xf>
    <xf numFmtId="0" fontId="0" fillId="0" borderId="17" xfId="0" applyBorder="1" applyAlignment="1" applyProtection="1">
      <alignment horizontal="center"/>
    </xf>
    <xf numFmtId="0" fontId="0" fillId="0" borderId="0" xfId="0" applyBorder="1" applyAlignment="1" applyProtection="1">
      <alignment horizontal="center"/>
    </xf>
    <xf numFmtId="0" fontId="0" fillId="0" borderId="19" xfId="0" applyBorder="1" applyAlignment="1" applyProtection="1">
      <alignment horizontal="center"/>
    </xf>
    <xf numFmtId="0" fontId="0" fillId="0" borderId="97" xfId="0" applyBorder="1" applyAlignment="1" applyProtection="1">
      <alignment horizontal="center"/>
    </xf>
    <xf numFmtId="0" fontId="0" fillId="0" borderId="81" xfId="0" applyBorder="1" applyAlignment="1" applyProtection="1">
      <alignment horizontal="center"/>
    </xf>
    <xf numFmtId="4" fontId="7" fillId="0" borderId="62" xfId="0" applyNumberFormat="1" applyFont="1" applyBorder="1" applyAlignment="1" applyProtection="1">
      <alignment vertical="center"/>
    </xf>
    <xf numFmtId="4" fontId="7" fillId="0" borderId="56" xfId="0" applyNumberFormat="1" applyFont="1" applyBorder="1" applyAlignment="1" applyProtection="1">
      <alignment vertical="center"/>
    </xf>
    <xf numFmtId="4" fontId="7" fillId="0" borderId="44" xfId="0" applyNumberFormat="1" applyFont="1" applyBorder="1" applyAlignment="1" applyProtection="1">
      <alignment vertical="center"/>
    </xf>
    <xf numFmtId="0" fontId="1" fillId="0" borderId="9" xfId="0" applyFont="1" applyFill="1" applyBorder="1" applyAlignment="1" applyProtection="1">
      <alignment horizontal="center"/>
    </xf>
    <xf numFmtId="0" fontId="1" fillId="0" borderId="10" xfId="0" applyFont="1" applyFill="1" applyBorder="1" applyAlignment="1" applyProtection="1">
      <alignment horizontal="center"/>
    </xf>
    <xf numFmtId="166" fontId="7" fillId="0" borderId="18" xfId="0" applyNumberFormat="1" applyFont="1" applyBorder="1" applyAlignment="1" applyProtection="1"/>
    <xf numFmtId="166" fontId="7" fillId="0" borderId="0" xfId="0" applyNumberFormat="1" applyFont="1" applyBorder="1" applyAlignment="1" applyProtection="1"/>
    <xf numFmtId="166" fontId="7" fillId="0" borderId="5" xfId="0" applyNumberFormat="1" applyFont="1" applyBorder="1" applyAlignment="1" applyProtection="1"/>
    <xf numFmtId="166" fontId="7" fillId="0" borderId="18" xfId="0" applyNumberFormat="1" applyFont="1" applyBorder="1" applyAlignment="1" applyProtection="1">
      <alignment horizontal="center"/>
      <protection locked="0"/>
    </xf>
    <xf numFmtId="166" fontId="7" fillId="0" borderId="0" xfId="0" applyNumberFormat="1" applyFont="1" applyBorder="1" applyAlignment="1" applyProtection="1">
      <alignment horizontal="center"/>
      <protection locked="0"/>
    </xf>
    <xf numFmtId="166" fontId="7" fillId="0" borderId="5" xfId="0" applyNumberFormat="1" applyFont="1" applyBorder="1" applyAlignment="1" applyProtection="1">
      <alignment horizontal="center"/>
      <protection locked="0"/>
    </xf>
    <xf numFmtId="166" fontId="7" fillId="0" borderId="63" xfId="0" applyNumberFormat="1" applyFont="1" applyFill="1" applyBorder="1" applyAlignment="1" applyProtection="1"/>
    <xf numFmtId="166" fontId="7" fillId="0" borderId="64" xfId="0" applyNumberFormat="1" applyFont="1" applyFill="1" applyBorder="1" applyAlignment="1" applyProtection="1"/>
    <xf numFmtId="166" fontId="7" fillId="0" borderId="65" xfId="0" applyNumberFormat="1" applyFont="1" applyFill="1" applyBorder="1" applyAlignment="1" applyProtection="1"/>
    <xf numFmtId="4" fontId="8" fillId="0" borderId="18" xfId="0" applyNumberFormat="1" applyFont="1" applyBorder="1" applyAlignment="1" applyProtection="1"/>
    <xf numFmtId="4" fontId="8" fillId="0" borderId="0" xfId="0" applyNumberFormat="1" applyFont="1" applyBorder="1" applyAlignment="1" applyProtection="1"/>
    <xf numFmtId="4" fontId="8" fillId="0" borderId="5" xfId="0" applyNumberFormat="1" applyFont="1" applyBorder="1" applyAlignment="1" applyProtection="1"/>
    <xf numFmtId="4" fontId="8" fillId="0" borderId="21" xfId="0" applyNumberFormat="1" applyFont="1" applyBorder="1" applyAlignment="1" applyProtection="1"/>
    <xf numFmtId="4" fontId="8" fillId="0" borderId="7" xfId="0" applyNumberFormat="1" applyFont="1" applyBorder="1" applyAlignment="1" applyProtection="1"/>
    <xf numFmtId="4" fontId="8" fillId="0" borderId="8" xfId="0" applyNumberFormat="1" applyFont="1" applyBorder="1" applyAlignment="1" applyProtection="1"/>
    <xf numFmtId="0" fontId="6" fillId="0" borderId="23" xfId="0" applyFont="1" applyBorder="1" applyAlignment="1" applyProtection="1">
      <alignment horizontal="center" vertical="center"/>
    </xf>
    <xf numFmtId="0" fontId="6" fillId="0" borderId="24" xfId="0" applyFont="1" applyBorder="1" applyAlignment="1" applyProtection="1">
      <alignment horizontal="center" vertical="center"/>
    </xf>
    <xf numFmtId="0" fontId="6" fillId="0" borderId="27" xfId="0" applyFont="1" applyBorder="1" applyAlignment="1" applyProtection="1">
      <alignment horizontal="center" vertical="center"/>
    </xf>
    <xf numFmtId="0" fontId="6" fillId="0" borderId="70" xfId="0" applyFont="1" applyBorder="1" applyAlignment="1" applyProtection="1">
      <alignment horizontal="center" vertical="center" wrapText="1"/>
    </xf>
    <xf numFmtId="0" fontId="6" fillId="0" borderId="71"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0" fontId="6" fillId="0" borderId="25" xfId="0" applyFont="1" applyBorder="1" applyAlignment="1" applyProtection="1">
      <alignment horizontal="center" vertical="center" wrapText="1"/>
    </xf>
    <xf numFmtId="40" fontId="7" fillId="8" borderId="72" xfId="0" applyNumberFormat="1" applyFont="1" applyFill="1" applyBorder="1" applyAlignment="1" applyProtection="1">
      <alignment vertical="center"/>
    </xf>
    <xf numFmtId="40" fontId="7" fillId="8" borderId="27" xfId="0" applyNumberFormat="1" applyFont="1" applyFill="1" applyBorder="1" applyAlignment="1" applyProtection="1">
      <alignment vertical="center"/>
    </xf>
    <xf numFmtId="166" fontId="7" fillId="0" borderId="62" xfId="0" applyNumberFormat="1" applyFont="1" applyBorder="1" applyAlignment="1" applyProtection="1"/>
    <xf numFmtId="166" fontId="7" fillId="0" borderId="56" xfId="0" applyNumberFormat="1" applyFont="1" applyBorder="1" applyAlignment="1" applyProtection="1"/>
    <xf numFmtId="166" fontId="7" fillId="0" borderId="44" xfId="0" applyNumberFormat="1" applyFont="1" applyBorder="1" applyAlignment="1" applyProtection="1"/>
    <xf numFmtId="14" fontId="5" fillId="0" borderId="0" xfId="0" applyNumberFormat="1" applyFont="1" applyFill="1" applyBorder="1" applyAlignment="1" applyProtection="1">
      <alignment horizontal="center" vertical="center"/>
    </xf>
    <xf numFmtId="14" fontId="5" fillId="0" borderId="19" xfId="0" applyNumberFormat="1" applyFont="1" applyFill="1" applyBorder="1" applyAlignment="1" applyProtection="1">
      <alignment horizontal="center" vertical="center"/>
    </xf>
    <xf numFmtId="14" fontId="3" fillId="0" borderId="0" xfId="0" applyNumberFormat="1" applyFont="1" applyFill="1" applyBorder="1" applyAlignment="1" applyProtection="1">
      <alignment horizontal="center" vertical="center"/>
    </xf>
    <xf numFmtId="14" fontId="3" fillId="0" borderId="19" xfId="0" applyNumberFormat="1" applyFont="1" applyFill="1" applyBorder="1" applyAlignment="1" applyProtection="1">
      <alignment horizontal="center" vertical="center"/>
    </xf>
    <xf numFmtId="14" fontId="2" fillId="0" borderId="0" xfId="0" applyNumberFormat="1" applyFont="1" applyFill="1" applyBorder="1" applyAlignment="1" applyProtection="1">
      <alignment horizontal="center" vertical="center"/>
    </xf>
    <xf numFmtId="14" fontId="2" fillId="0" borderId="19" xfId="0" applyNumberFormat="1" applyFont="1" applyFill="1" applyBorder="1" applyAlignment="1" applyProtection="1">
      <alignment horizontal="center" vertical="center"/>
    </xf>
    <xf numFmtId="40" fontId="8" fillId="0" borderId="61" xfId="0" applyNumberFormat="1" applyFont="1" applyFill="1" applyBorder="1" applyAlignment="1" applyProtection="1">
      <alignment vertical="center"/>
    </xf>
    <xf numFmtId="40" fontId="8" fillId="0" borderId="10" xfId="0" applyNumberFormat="1" applyFont="1" applyFill="1" applyBorder="1" applyAlignment="1" applyProtection="1">
      <alignment vertical="center"/>
    </xf>
    <xf numFmtId="0" fontId="6" fillId="0" borderId="61" xfId="0" applyFont="1" applyFill="1" applyBorder="1" applyAlignment="1" applyProtection="1">
      <alignment horizontal="center"/>
    </xf>
    <xf numFmtId="0" fontId="6" fillId="0" borderId="10" xfId="0" applyFont="1" applyFill="1" applyBorder="1" applyAlignment="1" applyProtection="1">
      <alignment horizontal="center"/>
    </xf>
    <xf numFmtId="165" fontId="1" fillId="0" borderId="12" xfId="0" applyNumberFormat="1" applyFont="1" applyFill="1" applyBorder="1" applyAlignment="1" applyProtection="1">
      <alignment horizontal="center" vertical="center"/>
    </xf>
    <xf numFmtId="40" fontId="1" fillId="0" borderId="43" xfId="0" applyNumberFormat="1" applyFont="1" applyFill="1" applyBorder="1" applyAlignment="1" applyProtection="1">
      <alignment vertical="center"/>
    </xf>
    <xf numFmtId="166" fontId="8" fillId="0" borderId="18" xfId="0" applyNumberFormat="1" applyFont="1" applyFill="1" applyBorder="1" applyAlignment="1" applyProtection="1">
      <alignment horizontal="right" vertical="center"/>
    </xf>
    <xf numFmtId="166" fontId="8" fillId="0" borderId="0" xfId="0" applyNumberFormat="1" applyFont="1" applyFill="1" applyBorder="1" applyAlignment="1" applyProtection="1">
      <alignment horizontal="right" vertical="center"/>
    </xf>
    <xf numFmtId="166" fontId="8" fillId="0" borderId="5" xfId="0" applyNumberFormat="1" applyFont="1" applyFill="1" applyBorder="1" applyAlignment="1" applyProtection="1">
      <alignment horizontal="right" vertical="center"/>
    </xf>
    <xf numFmtId="166" fontId="7" fillId="0" borderId="18" xfId="0" applyNumberFormat="1" applyFont="1" applyBorder="1" applyAlignment="1" applyProtection="1">
      <alignment horizontal="center"/>
    </xf>
    <xf numFmtId="166" fontId="7" fillId="0" borderId="0" xfId="0" applyNumberFormat="1" applyFont="1" applyBorder="1" applyAlignment="1" applyProtection="1">
      <alignment horizontal="center"/>
    </xf>
    <xf numFmtId="166" fontId="7" fillId="0" borderId="5" xfId="0" applyNumberFormat="1" applyFont="1" applyBorder="1" applyAlignment="1" applyProtection="1">
      <alignment horizontal="center"/>
    </xf>
    <xf numFmtId="166" fontId="8" fillId="0" borderId="18" xfId="0" applyNumberFormat="1" applyFont="1" applyBorder="1" applyAlignment="1" applyProtection="1"/>
    <xf numFmtId="166" fontId="8" fillId="0" borderId="0" xfId="0" applyNumberFormat="1" applyFont="1" applyBorder="1" applyAlignment="1" applyProtection="1"/>
    <xf numFmtId="166" fontId="8" fillId="0" borderId="5" xfId="0" applyNumberFormat="1" applyFont="1" applyBorder="1" applyAlignment="1" applyProtection="1"/>
    <xf numFmtId="166" fontId="8" fillId="0" borderId="21" xfId="0" applyNumberFormat="1" applyFont="1" applyBorder="1" applyAlignment="1" applyProtection="1"/>
    <xf numFmtId="166" fontId="8" fillId="0" borderId="7" xfId="0" applyNumberFormat="1" applyFont="1" applyBorder="1" applyAlignment="1" applyProtection="1"/>
    <xf numFmtId="166" fontId="8" fillId="0" borderId="8" xfId="0" applyNumberFormat="1" applyFont="1" applyBorder="1" applyAlignment="1" applyProtection="1"/>
    <xf numFmtId="166" fontId="7" fillId="2" borderId="62" xfId="0" applyNumberFormat="1" applyFont="1" applyFill="1" applyBorder="1" applyAlignment="1" applyProtection="1">
      <alignment vertical="center"/>
    </xf>
    <xf numFmtId="166" fontId="7" fillId="2" borderId="56" xfId="0" applyNumberFormat="1" applyFont="1" applyFill="1" applyBorder="1" applyAlignment="1" applyProtection="1">
      <alignment vertical="center"/>
    </xf>
    <xf numFmtId="166" fontId="7" fillId="2" borderId="44" xfId="0" applyNumberFormat="1" applyFont="1" applyFill="1" applyBorder="1" applyAlignment="1" applyProtection="1">
      <alignment vertical="center"/>
    </xf>
    <xf numFmtId="14" fontId="5" fillId="0" borderId="15" xfId="0" applyNumberFormat="1" applyFont="1" applyFill="1" applyBorder="1" applyAlignment="1" applyProtection="1">
      <alignment horizontal="center" vertical="center"/>
    </xf>
    <xf numFmtId="14" fontId="5" fillId="0" borderId="17" xfId="0" applyNumberFormat="1" applyFont="1" applyFill="1" applyBorder="1" applyAlignment="1" applyProtection="1">
      <alignment horizontal="center" vertical="center"/>
    </xf>
    <xf numFmtId="14" fontId="5" fillId="0" borderId="24" xfId="0" applyNumberFormat="1" applyFont="1" applyFill="1" applyBorder="1" applyAlignment="1" applyProtection="1">
      <alignment horizontal="center" vertical="center"/>
    </xf>
    <xf numFmtId="14" fontId="5" fillId="0" borderId="27" xfId="0" applyNumberFormat="1" applyFont="1" applyFill="1" applyBorder="1" applyAlignment="1" applyProtection="1">
      <alignment horizontal="center" vertical="center"/>
    </xf>
    <xf numFmtId="40" fontId="7" fillId="2" borderId="51" xfId="0" applyNumberFormat="1" applyFont="1" applyFill="1" applyBorder="1" applyAlignment="1" applyProtection="1">
      <alignment vertical="center"/>
    </xf>
    <xf numFmtId="40" fontId="7" fillId="2" borderId="50" xfId="0" applyNumberFormat="1" applyFont="1" applyFill="1" applyBorder="1" applyAlignment="1" applyProtection="1">
      <alignment vertical="center"/>
    </xf>
    <xf numFmtId="0" fontId="5" fillId="0" borderId="15"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10" fontId="5" fillId="0" borderId="18" xfId="0" applyNumberFormat="1" applyFont="1" applyFill="1" applyBorder="1" applyAlignment="1" applyProtection="1">
      <alignment horizontal="center" vertical="center"/>
    </xf>
    <xf numFmtId="0" fontId="5" fillId="0" borderId="0"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168" fontId="19" fillId="0" borderId="24" xfId="0" applyNumberFormat="1" applyFont="1" applyFill="1" applyBorder="1" applyAlignment="1" applyProtection="1">
      <alignment horizontal="center" wrapText="1"/>
    </xf>
    <xf numFmtId="168" fontId="19" fillId="0" borderId="27" xfId="0" applyNumberFormat="1" applyFont="1" applyFill="1" applyBorder="1" applyAlignment="1" applyProtection="1">
      <alignment horizontal="center" wrapText="1"/>
    </xf>
    <xf numFmtId="0" fontId="24" fillId="0" borderId="72" xfId="0" applyFont="1" applyFill="1" applyBorder="1" applyAlignment="1" applyProtection="1">
      <alignment horizontal="center" vertical="center"/>
    </xf>
    <xf numFmtId="0" fontId="24" fillId="0" borderId="27" xfId="0" applyFont="1" applyFill="1" applyBorder="1" applyAlignment="1" applyProtection="1">
      <alignment horizontal="center" vertical="center"/>
    </xf>
    <xf numFmtId="0" fontId="0" fillId="0" borderId="78" xfId="0" applyFill="1" applyBorder="1" applyAlignment="1" applyProtection="1">
      <alignment horizontal="center" vertical="center" wrapText="1"/>
    </xf>
    <xf numFmtId="0" fontId="0" fillId="0" borderId="72" xfId="0" applyFill="1" applyBorder="1" applyAlignment="1" applyProtection="1">
      <alignment horizontal="center" vertical="center" wrapText="1"/>
    </xf>
    <xf numFmtId="0" fontId="0" fillId="0" borderId="24"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5" fillId="0" borderId="15" xfId="0" quotePrefix="1" applyFont="1" applyFill="1" applyBorder="1" applyAlignment="1" applyProtection="1">
      <alignment horizontal="left" vertical="center"/>
    </xf>
    <xf numFmtId="0" fontId="5" fillId="0" borderId="15" xfId="0" applyFont="1" applyFill="1" applyBorder="1" applyAlignment="1" applyProtection="1">
      <alignment horizontal="left" vertical="center"/>
    </xf>
    <xf numFmtId="0" fontId="5" fillId="0" borderId="17" xfId="0" applyFont="1" applyFill="1" applyBorder="1" applyAlignment="1" applyProtection="1">
      <alignment horizontal="left" vertical="center"/>
    </xf>
    <xf numFmtId="0" fontId="5" fillId="0" borderId="24" xfId="0" applyFont="1" applyFill="1" applyBorder="1" applyAlignment="1" applyProtection="1">
      <alignment horizontal="left" vertical="center" wrapText="1"/>
    </xf>
    <xf numFmtId="0" fontId="5" fillId="0" borderId="27" xfId="0" applyFont="1" applyFill="1" applyBorder="1" applyAlignment="1" applyProtection="1">
      <alignment horizontal="left" vertical="center" wrapText="1"/>
    </xf>
    <xf numFmtId="0" fontId="5" fillId="0" borderId="15" xfId="0" applyFont="1" applyBorder="1" applyAlignment="1" applyProtection="1">
      <alignment horizontal="center" vertical="center"/>
    </xf>
    <xf numFmtId="0" fontId="5" fillId="0" borderId="17" xfId="0" applyFont="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5" fillId="0" borderId="18" xfId="0" applyFont="1" applyFill="1" applyBorder="1" applyAlignment="1" applyProtection="1">
      <alignment horizontal="center" vertical="center"/>
    </xf>
    <xf numFmtId="0" fontId="5" fillId="0" borderId="0" xfId="0" applyFont="1" applyFill="1" applyBorder="1" applyAlignment="1" applyProtection="1">
      <alignment horizontal="center" vertical="center"/>
    </xf>
    <xf numFmtId="0" fontId="5" fillId="0" borderId="19" xfId="0" applyFont="1" applyFill="1" applyBorder="1" applyAlignment="1" applyProtection="1">
      <alignment horizontal="center" vertical="center"/>
    </xf>
    <xf numFmtId="0" fontId="5" fillId="0" borderId="23" xfId="0" applyFont="1" applyFill="1" applyBorder="1" applyAlignment="1" applyProtection="1">
      <alignment horizontal="center" vertical="center"/>
    </xf>
    <xf numFmtId="0" fontId="5" fillId="0" borderId="24" xfId="0" applyFont="1" applyFill="1" applyBorder="1" applyAlignment="1" applyProtection="1">
      <alignment horizontal="center" vertical="center"/>
    </xf>
    <xf numFmtId="0" fontId="5" fillId="0" borderId="27" xfId="0" applyFont="1" applyFill="1" applyBorder="1" applyAlignment="1" applyProtection="1">
      <alignment horizontal="center" vertical="center"/>
    </xf>
    <xf numFmtId="0" fontId="5" fillId="0" borderId="14"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5" fillId="0" borderId="17" xfId="0" applyNumberFormat="1" applyFont="1" applyFill="1" applyBorder="1" applyAlignment="1" applyProtection="1">
      <alignment horizontal="center" vertical="center"/>
    </xf>
    <xf numFmtId="0" fontId="5" fillId="0" borderId="81" xfId="0" applyNumberFormat="1" applyFont="1" applyFill="1" applyBorder="1" applyAlignment="1" applyProtection="1">
      <alignment horizontal="center" vertical="center"/>
    </xf>
    <xf numFmtId="0" fontId="8" fillId="0" borderId="9" xfId="0" applyFont="1" applyBorder="1" applyAlignment="1" applyProtection="1">
      <alignment horizontal="center" vertical="center"/>
    </xf>
    <xf numFmtId="0" fontId="8" fillId="0" borderId="10" xfId="0" applyFont="1" applyBorder="1" applyAlignment="1" applyProtection="1">
      <alignment horizontal="center" vertical="center"/>
    </xf>
    <xf numFmtId="0" fontId="0" fillId="4" borderId="0" xfId="0" applyFill="1" applyBorder="1" applyAlignment="1" applyProtection="1">
      <alignment horizontal="center" vertical="center"/>
      <protection locked="0"/>
    </xf>
    <xf numFmtId="0" fontId="8" fillId="0" borderId="60" xfId="0" applyFont="1" applyBorder="1" applyAlignment="1" applyProtection="1">
      <alignment horizontal="center" vertical="center"/>
    </xf>
    <xf numFmtId="0" fontId="10" fillId="0" borderId="60" xfId="0" applyFont="1" applyBorder="1" applyAlignment="1" applyProtection="1">
      <alignment horizontal="center" vertical="center"/>
    </xf>
    <xf numFmtId="0" fontId="9" fillId="0" borderId="0" xfId="0" applyFont="1" applyBorder="1" applyAlignment="1" applyProtection="1">
      <alignment horizontal="center" vertical="center"/>
    </xf>
    <xf numFmtId="0" fontId="10" fillId="0" borderId="9" xfId="0" applyFont="1" applyBorder="1" applyAlignment="1" applyProtection="1">
      <alignment horizontal="center" vertical="center"/>
    </xf>
    <xf numFmtId="0" fontId="10" fillId="0" borderId="61" xfId="0" applyFont="1" applyBorder="1" applyAlignment="1" applyProtection="1">
      <alignment horizontal="center" vertical="center"/>
    </xf>
    <xf numFmtId="0" fontId="10" fillId="0" borderId="10" xfId="0" applyFont="1" applyBorder="1" applyAlignment="1" applyProtection="1">
      <alignment horizontal="center" vertical="center"/>
    </xf>
    <xf numFmtId="0" fontId="35" fillId="0" borderId="0" xfId="1" applyFont="1" applyBorder="1" applyAlignment="1" applyProtection="1">
      <alignment horizontal="center"/>
    </xf>
    <xf numFmtId="0" fontId="35" fillId="0" borderId="5" xfId="1" applyFont="1" applyBorder="1" applyAlignment="1" applyProtection="1">
      <alignment horizontal="center"/>
    </xf>
    <xf numFmtId="0" fontId="33" fillId="11" borderId="0" xfId="1" applyFont="1" applyFill="1" applyAlignment="1" applyProtection="1">
      <alignment horizontal="center"/>
    </xf>
    <xf numFmtId="0" fontId="33" fillId="0" borderId="4" xfId="1" applyFont="1" applyBorder="1" applyAlignment="1" applyProtection="1">
      <alignment horizontal="center"/>
    </xf>
    <xf numFmtId="0" fontId="33" fillId="0" borderId="0" xfId="1" applyFont="1" applyBorder="1" applyAlignment="1" applyProtection="1">
      <alignment horizontal="center"/>
    </xf>
    <xf numFmtId="0" fontId="28" fillId="0" borderId="4" xfId="1" applyFont="1" applyBorder="1" applyAlignment="1" applyProtection="1">
      <alignment horizontal="center"/>
    </xf>
    <xf numFmtId="0" fontId="28" fillId="0" borderId="0" xfId="1" applyFont="1" applyBorder="1" applyAlignment="1" applyProtection="1">
      <alignment horizontal="center"/>
    </xf>
    <xf numFmtId="17" fontId="0" fillId="10" borderId="1" xfId="0" applyNumberFormat="1" applyFill="1" applyBorder="1" applyAlignment="1" applyProtection="1">
      <alignment horizontal="center" vertical="center"/>
      <protection locked="0"/>
    </xf>
    <xf numFmtId="17" fontId="0" fillId="10" borderId="3" xfId="0" applyNumberFormat="1" applyFill="1" applyBorder="1" applyAlignment="1" applyProtection="1">
      <alignment horizontal="center" vertical="center"/>
      <protection locked="0"/>
    </xf>
    <xf numFmtId="0" fontId="29" fillId="0" borderId="0" xfId="1" applyFont="1" applyAlignment="1" applyProtection="1">
      <alignment horizontal="center"/>
    </xf>
    <xf numFmtId="17" fontId="28" fillId="11" borderId="1" xfId="1" applyNumberFormat="1" applyFont="1" applyFill="1" applyBorder="1" applyAlignment="1" applyProtection="1">
      <alignment horizontal="center" vertical="center"/>
      <protection locked="0"/>
    </xf>
    <xf numFmtId="17" fontId="28" fillId="11" borderId="3" xfId="1" applyNumberFormat="1" applyFont="1" applyFill="1" applyBorder="1" applyAlignment="1" applyProtection="1">
      <alignment horizontal="center" vertical="center"/>
      <protection locked="0"/>
    </xf>
    <xf numFmtId="0" fontId="28" fillId="0" borderId="40" xfId="1" applyFont="1" applyBorder="1" applyAlignment="1" applyProtection="1">
      <alignment horizontal="center" vertical="center" wrapText="1"/>
    </xf>
    <xf numFmtId="0" fontId="28" fillId="0" borderId="12" xfId="1" applyFont="1" applyBorder="1" applyAlignment="1" applyProtection="1">
      <alignment horizontal="center" vertical="center" wrapText="1"/>
    </xf>
    <xf numFmtId="0" fontId="28" fillId="0" borderId="48" xfId="1" applyFont="1" applyBorder="1" applyAlignment="1" applyProtection="1">
      <alignment horizontal="center" vertical="center" wrapText="1"/>
    </xf>
    <xf numFmtId="0" fontId="28" fillId="0" borderId="41" xfId="1" applyFont="1" applyBorder="1" applyAlignment="1" applyProtection="1">
      <alignment horizontal="center" vertical="center" wrapText="1"/>
    </xf>
    <xf numFmtId="0" fontId="28" fillId="0" borderId="43" xfId="1" applyFont="1" applyBorder="1" applyAlignment="1" applyProtection="1">
      <alignment horizontal="center" vertical="center" wrapText="1"/>
    </xf>
    <xf numFmtId="0" fontId="28" fillId="0" borderId="49" xfId="1" applyFont="1" applyBorder="1" applyAlignment="1" applyProtection="1">
      <alignment horizontal="center" vertical="center" wrapText="1"/>
    </xf>
    <xf numFmtId="0" fontId="30" fillId="0" borderId="0" xfId="1" applyFont="1" applyFill="1" applyAlignment="1" applyProtection="1">
      <alignment horizontal="left"/>
    </xf>
    <xf numFmtId="0" fontId="28" fillId="0" borderId="9" xfId="1" applyFont="1" applyBorder="1" applyAlignment="1" applyProtection="1">
      <alignment horizontal="center"/>
    </xf>
    <xf numFmtId="0" fontId="28" fillId="0" borderId="10" xfId="1" applyFont="1" applyBorder="1" applyAlignment="1" applyProtection="1">
      <alignment horizontal="center"/>
    </xf>
    <xf numFmtId="0" fontId="32" fillId="0" borderId="14" xfId="1" applyFont="1" applyBorder="1" applyAlignment="1" applyProtection="1">
      <alignment horizontal="center" vertical="center"/>
    </xf>
    <xf numFmtId="0" fontId="32" fillId="0" borderId="16" xfId="1" applyFont="1" applyBorder="1" applyAlignment="1" applyProtection="1">
      <alignment horizontal="center" vertical="center"/>
    </xf>
    <xf numFmtId="0" fontId="32" fillId="0" borderId="18" xfId="1" applyFont="1" applyBorder="1" applyAlignment="1" applyProtection="1">
      <alignment horizontal="center" vertical="center"/>
    </xf>
    <xf numFmtId="0" fontId="32" fillId="0" borderId="5" xfId="1" applyFont="1" applyBorder="1" applyAlignment="1" applyProtection="1">
      <alignment horizontal="center" vertical="center"/>
    </xf>
    <xf numFmtId="0" fontId="32" fillId="0" borderId="23" xfId="1" applyFont="1" applyBorder="1" applyAlignment="1" applyProtection="1">
      <alignment horizontal="center" vertical="center"/>
    </xf>
    <xf numFmtId="0" fontId="32" fillId="0" borderId="25" xfId="1" applyFont="1" applyBorder="1" applyAlignment="1" applyProtection="1">
      <alignment horizontal="center" vertical="center"/>
    </xf>
    <xf numFmtId="4" fontId="30" fillId="0" borderId="0" xfId="1" applyNumberFormat="1" applyFont="1" applyAlignment="1" applyProtection="1">
      <alignment horizontal="left"/>
    </xf>
    <xf numFmtId="0" fontId="34" fillId="0" borderId="0" xfId="1" applyFont="1" applyAlignment="1" applyProtection="1">
      <alignment horizontal="center"/>
    </xf>
    <xf numFmtId="0" fontId="0" fillId="4" borderId="0" xfId="0" applyFill="1" applyBorder="1" applyAlignment="1" applyProtection="1">
      <alignment horizontal="center" vertical="center"/>
    </xf>
  </cellXfs>
  <cellStyles count="3">
    <cellStyle name="Milliers 2" xfId="2" xr:uid="{00000000-0005-0000-0000-000000000000}"/>
    <cellStyle name="Normal" xfId="0" builtinId="0"/>
    <cellStyle name="Normal 3" xfId="1" xr:uid="{00000000-0005-0000-0000-000002000000}"/>
  </cellStyles>
  <dxfs count="10">
    <dxf>
      <font>
        <color theme="0"/>
      </font>
      <border>
        <left/>
        <right/>
        <top/>
        <bottom/>
        <vertical/>
        <horizontal/>
      </border>
    </dxf>
    <dxf>
      <fill>
        <patternFill>
          <bgColor rgb="FFFF0000"/>
        </patternFill>
      </fill>
    </dxf>
    <dxf>
      <fill>
        <patternFill>
          <bgColor rgb="FFFF0000"/>
        </patternFill>
      </fill>
    </dxf>
    <dxf>
      <font>
        <color theme="0"/>
      </font>
      <border>
        <left/>
        <right/>
        <top/>
        <bottom/>
      </border>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FF00"/>
        </patternFill>
      </fill>
    </dxf>
    <dxf>
      <fill>
        <patternFill>
          <bgColor rgb="FFFFFF00"/>
        </patternFill>
      </fill>
    </dxf>
  </dxfs>
  <tableStyles count="0" defaultTableStyle="TableStyleMedium2" defaultPivotStyle="PivotStyleLight16"/>
  <colors>
    <mruColors>
      <color rgb="FFCCFFCC"/>
      <color rgb="FF84B4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28575</xdr:colOff>
      <xdr:row>56</xdr:row>
      <xdr:rowOff>104775</xdr:rowOff>
    </xdr:from>
    <xdr:to>
      <xdr:col>17</xdr:col>
      <xdr:colOff>266700</xdr:colOff>
      <xdr:row>62</xdr:row>
      <xdr:rowOff>114300</xdr:rowOff>
    </xdr:to>
    <xdr:cxnSp macro="">
      <xdr:nvCxnSpPr>
        <xdr:cNvPr id="9" name="Connecteur droit avec flèche 8">
          <a:extLst>
            <a:ext uri="{FF2B5EF4-FFF2-40B4-BE49-F238E27FC236}">
              <a16:creationId xmlns:a16="http://schemas.microsoft.com/office/drawing/2014/main" id="{00000000-0008-0000-0000-000009000000}"/>
            </a:ext>
          </a:extLst>
        </xdr:cNvPr>
        <xdr:cNvCxnSpPr/>
      </xdr:nvCxnSpPr>
      <xdr:spPr>
        <a:xfrm flipH="1" flipV="1">
          <a:off x="5391150" y="9305925"/>
          <a:ext cx="4486275" cy="828675"/>
        </a:xfrm>
        <a:prstGeom prst="straightConnector1">
          <a:avLst/>
        </a:prstGeom>
        <a:ln>
          <a:no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152400</xdr:colOff>
      <xdr:row>14</xdr:row>
      <xdr:rowOff>47625</xdr:rowOff>
    </xdr:from>
    <xdr:to>
      <xdr:col>14</xdr:col>
      <xdr:colOff>719895</xdr:colOff>
      <xdr:row>19</xdr:row>
      <xdr:rowOff>161925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0" y="2857500"/>
          <a:ext cx="2262945" cy="10763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28575</xdr:colOff>
      <xdr:row>56</xdr:row>
      <xdr:rowOff>104775</xdr:rowOff>
    </xdr:from>
    <xdr:to>
      <xdr:col>17</xdr:col>
      <xdr:colOff>266700</xdr:colOff>
      <xdr:row>62</xdr:row>
      <xdr:rowOff>114300</xdr:rowOff>
    </xdr:to>
    <xdr:cxnSp macro="">
      <xdr:nvCxnSpPr>
        <xdr:cNvPr id="3" name="Connecteur droit avec flèche 2">
          <a:extLst>
            <a:ext uri="{FF2B5EF4-FFF2-40B4-BE49-F238E27FC236}">
              <a16:creationId xmlns:a16="http://schemas.microsoft.com/office/drawing/2014/main" id="{00000000-0008-0000-0100-000003000000}"/>
            </a:ext>
          </a:extLst>
        </xdr:cNvPr>
        <xdr:cNvCxnSpPr/>
      </xdr:nvCxnSpPr>
      <xdr:spPr>
        <a:xfrm flipH="1" flipV="1">
          <a:off x="5391150" y="9305925"/>
          <a:ext cx="4486275" cy="828675"/>
        </a:xfrm>
        <a:prstGeom prst="straightConnector1">
          <a:avLst/>
        </a:prstGeom>
        <a:ln>
          <a:no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10</xdr:col>
      <xdr:colOff>123825</xdr:colOff>
      <xdr:row>14</xdr:row>
      <xdr:rowOff>28575</xdr:rowOff>
    </xdr:from>
    <xdr:to>
      <xdr:col>14</xdr:col>
      <xdr:colOff>688145</xdr:colOff>
      <xdr:row>19</xdr:row>
      <xdr:rowOff>142875</xdr:rowOff>
    </xdr:to>
    <xdr:pic>
      <xdr:nvPicPr>
        <xdr:cNvPr id="4" name="Image 3">
          <a:extLst>
            <a:ext uri="{FF2B5EF4-FFF2-40B4-BE49-F238E27FC236}">
              <a16:creationId xmlns:a16="http://schemas.microsoft.com/office/drawing/2014/main" id="{9555CDA5-B48C-453D-97A0-33EAB90B6C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43600" y="2752725"/>
          <a:ext cx="2335970" cy="10382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6</xdr:col>
      <xdr:colOff>895350</xdr:colOff>
      <xdr:row>15</xdr:row>
      <xdr:rowOff>57150</xdr:rowOff>
    </xdr:from>
    <xdr:to>
      <xdr:col>9</xdr:col>
      <xdr:colOff>352425</xdr:colOff>
      <xdr:row>17</xdr:row>
      <xdr:rowOff>171450</xdr:rowOff>
    </xdr:to>
    <xdr:cxnSp macro="">
      <xdr:nvCxnSpPr>
        <xdr:cNvPr id="5" name="Connecteur droit avec flèche 4">
          <a:extLst>
            <a:ext uri="{FF2B5EF4-FFF2-40B4-BE49-F238E27FC236}">
              <a16:creationId xmlns:a16="http://schemas.microsoft.com/office/drawing/2014/main" id="{00000000-0008-0000-0200-000005000000}"/>
            </a:ext>
          </a:extLst>
        </xdr:cNvPr>
        <xdr:cNvCxnSpPr/>
      </xdr:nvCxnSpPr>
      <xdr:spPr>
        <a:xfrm flipH="1">
          <a:off x="6267450" y="3305175"/>
          <a:ext cx="1590675" cy="4953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895351</xdr:colOff>
      <xdr:row>22</xdr:row>
      <xdr:rowOff>209550</xdr:rowOff>
    </xdr:from>
    <xdr:to>
      <xdr:col>9</xdr:col>
      <xdr:colOff>371475</xdr:colOff>
      <xdr:row>27</xdr:row>
      <xdr:rowOff>9525</xdr:rowOff>
    </xdr:to>
    <xdr:cxnSp macro="">
      <xdr:nvCxnSpPr>
        <xdr:cNvPr id="7" name="Connecteur droit avec flèche 6">
          <a:extLst>
            <a:ext uri="{FF2B5EF4-FFF2-40B4-BE49-F238E27FC236}">
              <a16:creationId xmlns:a16="http://schemas.microsoft.com/office/drawing/2014/main" id="{00000000-0008-0000-0200-000007000000}"/>
            </a:ext>
          </a:extLst>
        </xdr:cNvPr>
        <xdr:cNvCxnSpPr/>
      </xdr:nvCxnSpPr>
      <xdr:spPr>
        <a:xfrm flipH="1">
          <a:off x="6267451" y="4791075"/>
          <a:ext cx="1609724" cy="99060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16"/>
  <sheetViews>
    <sheetView showGridLines="0" workbookViewId="0">
      <selection activeCell="F16" sqref="F16:J16"/>
    </sheetView>
  </sheetViews>
  <sheetFormatPr baseColWidth="10" defaultColWidth="11.453125" defaultRowHeight="14.5" x14ac:dyDescent="0.35"/>
  <cols>
    <col min="1" max="1" width="25.453125" style="1" customWidth="1"/>
    <col min="2" max="2" width="4.7265625" style="1" customWidth="1"/>
    <col min="3" max="3" width="1" style="1" customWidth="1"/>
    <col min="4" max="4" width="10.453125" style="1" customWidth="1"/>
    <col min="5" max="5" width="9.453125" style="1" customWidth="1"/>
    <col min="6" max="6" width="8.26953125" style="1" customWidth="1"/>
    <col min="7" max="7" width="5.7265625" style="1" customWidth="1"/>
    <col min="8" max="8" width="6.1796875" style="1" customWidth="1"/>
    <col min="9" max="9" width="0.81640625" style="1" customWidth="1"/>
    <col min="10" max="10" width="12.81640625" style="1" customWidth="1"/>
    <col min="11" max="11" width="12.1796875" style="1" customWidth="1"/>
    <col min="12" max="12" width="0.81640625" style="1" customWidth="1"/>
    <col min="13" max="13" width="5.1796875" style="1" customWidth="1"/>
    <col min="14" max="14" width="7.26953125" style="1" customWidth="1"/>
    <col min="15" max="15" width="11.7265625" style="1" customWidth="1"/>
    <col min="16" max="16" width="1" style="1" customWidth="1"/>
    <col min="17" max="17" width="4.7265625" style="1" customWidth="1"/>
    <col min="18" max="16384" width="11.453125" style="1"/>
  </cols>
  <sheetData>
    <row r="1" spans="1:21" ht="31.5" customHeight="1" x14ac:dyDescent="0.35">
      <c r="A1" s="118" t="s">
        <v>99</v>
      </c>
      <c r="B1" s="565" t="s">
        <v>107</v>
      </c>
      <c r="C1" s="565"/>
      <c r="D1" s="565"/>
      <c r="E1" s="565"/>
      <c r="F1" s="565"/>
      <c r="G1" s="565"/>
      <c r="H1" s="565"/>
      <c r="I1" s="565"/>
      <c r="J1" s="565"/>
      <c r="K1" s="565"/>
      <c r="L1" s="565"/>
      <c r="M1" s="565"/>
      <c r="N1" s="565"/>
      <c r="O1" s="565"/>
      <c r="P1" s="565"/>
      <c r="Q1" s="565"/>
      <c r="R1" s="104"/>
      <c r="S1" s="104"/>
      <c r="T1" s="104"/>
      <c r="U1" s="104"/>
    </row>
    <row r="2" spans="1:21" ht="13.5" customHeight="1" x14ac:dyDescent="0.35">
      <c r="A2" s="425" t="s">
        <v>177</v>
      </c>
      <c r="B2" s="566" t="s">
        <v>83</v>
      </c>
      <c r="C2" s="566"/>
      <c r="D2" s="566"/>
      <c r="E2" s="566"/>
      <c r="F2" s="566"/>
      <c r="G2" s="566"/>
      <c r="H2" s="566"/>
      <c r="I2" s="566"/>
      <c r="J2" s="566"/>
      <c r="K2" s="566"/>
      <c r="L2" s="566"/>
      <c r="M2" s="566"/>
      <c r="N2" s="566"/>
      <c r="O2" s="566"/>
      <c r="P2" s="566"/>
      <c r="Q2" s="566"/>
      <c r="R2" s="103"/>
      <c r="S2" s="103"/>
      <c r="T2" s="103"/>
      <c r="U2" s="103"/>
    </row>
    <row r="3" spans="1:21" ht="13.5" customHeight="1" x14ac:dyDescent="0.35">
      <c r="A3" s="425" t="s">
        <v>176</v>
      </c>
      <c r="B3" s="113"/>
      <c r="C3" s="113"/>
      <c r="D3" s="113"/>
      <c r="E3" s="113"/>
      <c r="F3" s="113"/>
      <c r="G3" s="113"/>
      <c r="H3" s="113"/>
      <c r="I3" s="113"/>
      <c r="J3" s="113"/>
      <c r="K3" s="113"/>
      <c r="L3" s="113"/>
      <c r="M3" s="113"/>
      <c r="N3" s="113"/>
      <c r="O3" s="113"/>
      <c r="P3" s="113"/>
      <c r="Q3" s="113"/>
      <c r="R3" s="103"/>
      <c r="S3" s="103"/>
      <c r="T3" s="103"/>
      <c r="U3" s="103"/>
    </row>
    <row r="4" spans="1:21" ht="13.5" customHeight="1" x14ac:dyDescent="0.35">
      <c r="A4" s="425" t="s">
        <v>175</v>
      </c>
      <c r="B4" s="564" t="s">
        <v>103</v>
      </c>
      <c r="C4" s="564"/>
      <c r="D4" s="564"/>
      <c r="E4" s="564"/>
      <c r="F4" s="564"/>
      <c r="G4" s="564"/>
      <c r="H4" s="564"/>
      <c r="I4" s="564"/>
      <c r="J4" s="564"/>
      <c r="K4" s="564"/>
      <c r="L4" s="564"/>
      <c r="M4" s="564"/>
      <c r="N4" s="564"/>
      <c r="O4" s="564"/>
      <c r="P4" s="564"/>
      <c r="Q4" s="564"/>
      <c r="R4" s="103"/>
      <c r="S4" s="103"/>
      <c r="T4" s="103"/>
      <c r="U4" s="103"/>
    </row>
    <row r="5" spans="1:21" ht="13.5" customHeight="1" x14ac:dyDescent="0.35">
      <c r="A5" s="103"/>
      <c r="B5" s="113"/>
      <c r="C5" s="113"/>
      <c r="D5" s="113"/>
      <c r="E5" s="113"/>
      <c r="F5" s="113"/>
      <c r="G5" s="113"/>
      <c r="H5" s="113"/>
      <c r="I5" s="113"/>
      <c r="J5" s="113"/>
      <c r="K5" s="113"/>
      <c r="L5" s="113"/>
      <c r="M5" s="113"/>
      <c r="N5" s="113"/>
      <c r="O5" s="113"/>
      <c r="P5" s="113"/>
      <c r="Q5" s="113"/>
      <c r="R5" s="103"/>
      <c r="S5" s="103"/>
      <c r="T5" s="103"/>
      <c r="U5" s="103"/>
    </row>
    <row r="14" spans="1:21" ht="15" thickBot="1" x14ac:dyDescent="0.4">
      <c r="B14" s="86"/>
      <c r="C14" s="94"/>
      <c r="D14" s="94"/>
      <c r="E14" s="94"/>
      <c r="F14" s="94"/>
      <c r="G14" s="94"/>
      <c r="H14" s="94"/>
      <c r="I14" s="94"/>
      <c r="J14" s="94"/>
      <c r="K14" s="94"/>
      <c r="L14" s="94"/>
      <c r="M14" s="94"/>
      <c r="N14" s="94"/>
      <c r="O14" s="94"/>
      <c r="P14" s="94"/>
      <c r="Q14" s="95"/>
    </row>
    <row r="15" spans="1:21" ht="15" customHeight="1" x14ac:dyDescent="0.35">
      <c r="B15" s="90"/>
      <c r="C15" s="434" t="s">
        <v>108</v>
      </c>
      <c r="D15" s="435"/>
      <c r="E15" s="436"/>
      <c r="F15" s="465" t="s">
        <v>2</v>
      </c>
      <c r="G15" s="466"/>
      <c r="H15" s="466"/>
      <c r="I15" s="466"/>
      <c r="J15" s="466"/>
      <c r="K15" s="582"/>
      <c r="L15" s="582"/>
      <c r="M15" s="582"/>
      <c r="N15" s="582"/>
      <c r="O15" s="582"/>
      <c r="P15" s="583"/>
      <c r="Q15" s="96"/>
    </row>
    <row r="16" spans="1:21" x14ac:dyDescent="0.35">
      <c r="B16" s="90"/>
      <c r="C16" s="437"/>
      <c r="D16" s="438"/>
      <c r="E16" s="439"/>
      <c r="F16" s="467" t="s">
        <v>209</v>
      </c>
      <c r="G16" s="468"/>
      <c r="H16" s="468"/>
      <c r="I16" s="468"/>
      <c r="J16" s="468"/>
      <c r="K16" s="584"/>
      <c r="L16" s="584"/>
      <c r="M16" s="584"/>
      <c r="N16" s="584"/>
      <c r="O16" s="584"/>
      <c r="P16" s="585"/>
      <c r="Q16" s="96"/>
    </row>
    <row r="17" spans="2:17" x14ac:dyDescent="0.35">
      <c r="B17" s="90"/>
      <c r="C17" s="428" t="s">
        <v>135</v>
      </c>
      <c r="D17" s="429"/>
      <c r="E17" s="430"/>
      <c r="F17" s="469" t="s">
        <v>3</v>
      </c>
      <c r="G17" s="470"/>
      <c r="H17" s="470"/>
      <c r="I17" s="470"/>
      <c r="J17" s="470"/>
      <c r="K17" s="584"/>
      <c r="L17" s="584"/>
      <c r="M17" s="584"/>
      <c r="N17" s="584"/>
      <c r="O17" s="584"/>
      <c r="P17" s="585"/>
      <c r="Q17" s="96"/>
    </row>
    <row r="18" spans="2:17" ht="15" thickBot="1" x14ac:dyDescent="0.4">
      <c r="B18" s="90"/>
      <c r="C18" s="431"/>
      <c r="D18" s="432"/>
      <c r="E18" s="433"/>
      <c r="F18" s="471" t="s">
        <v>6</v>
      </c>
      <c r="G18" s="472"/>
      <c r="H18" s="472"/>
      <c r="I18" s="472"/>
      <c r="J18" s="472"/>
      <c r="K18" s="584"/>
      <c r="L18" s="584"/>
      <c r="M18" s="584"/>
      <c r="N18" s="584"/>
      <c r="O18" s="584"/>
      <c r="P18" s="585"/>
      <c r="Q18" s="96"/>
    </row>
    <row r="19" spans="2:17" x14ac:dyDescent="0.35">
      <c r="B19" s="90"/>
      <c r="C19" s="434" t="s">
        <v>0</v>
      </c>
      <c r="D19" s="435"/>
      <c r="E19" s="507" t="s">
        <v>100</v>
      </c>
      <c r="F19" s="471" t="s">
        <v>7</v>
      </c>
      <c r="G19" s="472"/>
      <c r="H19" s="472"/>
      <c r="I19" s="472"/>
      <c r="J19" s="472"/>
      <c r="K19" s="584"/>
      <c r="L19" s="584"/>
      <c r="M19" s="584"/>
      <c r="N19" s="584"/>
      <c r="O19" s="584"/>
      <c r="P19" s="585"/>
      <c r="Q19" s="96"/>
    </row>
    <row r="20" spans="2:17" ht="15" customHeight="1" thickBot="1" x14ac:dyDescent="0.4">
      <c r="B20" s="90"/>
      <c r="C20" s="437"/>
      <c r="D20" s="438"/>
      <c r="E20" s="508"/>
      <c r="F20" s="4"/>
      <c r="G20" s="4"/>
      <c r="H20" s="4"/>
      <c r="I20" s="5"/>
      <c r="J20" s="2"/>
      <c r="K20" s="586"/>
      <c r="L20" s="586"/>
      <c r="M20" s="586"/>
      <c r="N20" s="586"/>
      <c r="O20" s="586"/>
      <c r="P20" s="587"/>
      <c r="Q20" s="96"/>
    </row>
    <row r="21" spans="2:17" ht="15" customHeight="1" thickTop="1" x14ac:dyDescent="0.35">
      <c r="B21" s="90"/>
      <c r="C21" s="517" t="s">
        <v>101</v>
      </c>
      <c r="D21" s="518"/>
      <c r="E21" s="521" t="s">
        <v>178</v>
      </c>
      <c r="F21" s="527" t="s">
        <v>1</v>
      </c>
      <c r="G21" s="528"/>
      <c r="H21" s="523" t="s">
        <v>72</v>
      </c>
      <c r="I21" s="523"/>
      <c r="J21" s="523"/>
      <c r="K21" s="523"/>
      <c r="L21" s="523"/>
      <c r="M21" s="523"/>
      <c r="N21" s="523"/>
      <c r="O21" s="523"/>
      <c r="P21" s="524"/>
      <c r="Q21" s="96"/>
    </row>
    <row r="22" spans="2:17" ht="15" thickBot="1" x14ac:dyDescent="0.4">
      <c r="B22" s="90"/>
      <c r="C22" s="519"/>
      <c r="D22" s="520"/>
      <c r="E22" s="522"/>
      <c r="F22" s="529"/>
      <c r="G22" s="530"/>
      <c r="H22" s="525"/>
      <c r="I22" s="525"/>
      <c r="J22" s="525"/>
      <c r="K22" s="525"/>
      <c r="L22" s="525"/>
      <c r="M22" s="525"/>
      <c r="N22" s="525"/>
      <c r="O22" s="525"/>
      <c r="P22" s="526"/>
      <c r="Q22" s="96"/>
    </row>
    <row r="23" spans="2:17" ht="17.25" customHeight="1" thickBot="1" x14ac:dyDescent="0.4">
      <c r="B23" s="90"/>
      <c r="C23" s="122"/>
      <c r="D23" s="122"/>
      <c r="E23" s="123"/>
      <c r="F23" s="119"/>
      <c r="G23" s="119"/>
      <c r="H23" s="120"/>
      <c r="I23" s="120"/>
      <c r="J23" s="120"/>
      <c r="K23" s="120"/>
      <c r="L23" s="120"/>
      <c r="M23" s="120"/>
      <c r="N23" s="120"/>
      <c r="O23" s="120"/>
      <c r="P23" s="121"/>
      <c r="Q23" s="96"/>
    </row>
    <row r="24" spans="2:17" ht="5.15" customHeight="1" thickTop="1" thickBot="1" x14ac:dyDescent="0.4">
      <c r="B24" s="90"/>
      <c r="C24" s="6"/>
      <c r="D24" s="7"/>
      <c r="E24" s="7"/>
      <c r="F24" s="7"/>
      <c r="G24" s="7"/>
      <c r="H24" s="7"/>
      <c r="I24" s="7"/>
      <c r="J24" s="7"/>
      <c r="K24" s="7"/>
      <c r="L24" s="7"/>
      <c r="M24" s="7"/>
      <c r="N24" s="7"/>
      <c r="O24" s="7"/>
      <c r="P24" s="8"/>
      <c r="Q24" s="96"/>
    </row>
    <row r="25" spans="2:17" ht="15" customHeight="1" x14ac:dyDescent="0.35">
      <c r="B25" s="90"/>
      <c r="C25" s="9"/>
      <c r="D25" s="10" t="s">
        <v>4</v>
      </c>
      <c r="E25" s="447" t="s">
        <v>18</v>
      </c>
      <c r="F25" s="448"/>
      <c r="G25" s="448"/>
      <c r="H25" s="449"/>
      <c r="I25" s="11"/>
      <c r="J25" s="459" t="s">
        <v>14</v>
      </c>
      <c r="K25" s="456" t="s">
        <v>13</v>
      </c>
      <c r="L25" s="457"/>
      <c r="M25" s="457"/>
      <c r="N25" s="457"/>
      <c r="O25" s="458"/>
      <c r="P25" s="12"/>
      <c r="Q25" s="96"/>
    </row>
    <row r="26" spans="2:17" ht="15" customHeight="1" thickBot="1" x14ac:dyDescent="0.4">
      <c r="B26" s="90"/>
      <c r="C26" s="9"/>
      <c r="D26" s="13" t="s">
        <v>33</v>
      </c>
      <c r="E26" s="450" t="s">
        <v>197</v>
      </c>
      <c r="F26" s="450"/>
      <c r="G26" s="450"/>
      <c r="H26" s="451"/>
      <c r="I26" s="11"/>
      <c r="J26" s="460"/>
      <c r="K26" s="446" t="s">
        <v>9</v>
      </c>
      <c r="L26" s="445"/>
      <c r="M26" s="444" t="s">
        <v>10</v>
      </c>
      <c r="N26" s="445"/>
      <c r="O26" s="14" t="s">
        <v>11</v>
      </c>
      <c r="P26" s="12"/>
      <c r="Q26" s="96"/>
    </row>
    <row r="27" spans="2:17" ht="3.75" customHeight="1" thickBot="1" x14ac:dyDescent="0.4">
      <c r="B27" s="90"/>
      <c r="C27" s="9"/>
      <c r="D27" s="15"/>
      <c r="E27" s="115"/>
      <c r="F27" s="115"/>
      <c r="G27" s="115"/>
      <c r="H27" s="115"/>
      <c r="I27" s="11"/>
      <c r="J27" s="181"/>
      <c r="K27" s="16"/>
      <c r="L27" s="17"/>
      <c r="M27" s="168"/>
      <c r="N27" s="169"/>
      <c r="O27" s="18"/>
      <c r="P27" s="12"/>
      <c r="Q27" s="96"/>
    </row>
    <row r="28" spans="2:17" x14ac:dyDescent="0.35">
      <c r="B28" s="90"/>
      <c r="C28" s="9"/>
      <c r="D28" s="138" t="s">
        <v>39</v>
      </c>
      <c r="E28" s="463" t="s">
        <v>69</v>
      </c>
      <c r="F28" s="463"/>
      <c r="G28" s="463"/>
      <c r="H28" s="464"/>
      <c r="I28" s="19"/>
      <c r="J28" s="494">
        <v>5.5E-2</v>
      </c>
      <c r="K28" s="461" t="s">
        <v>15</v>
      </c>
      <c r="L28" s="462"/>
      <c r="M28" s="452">
        <v>100000</v>
      </c>
      <c r="N28" s="453"/>
      <c r="O28" s="20">
        <f>M28*(1+J28)</f>
        <v>105500</v>
      </c>
      <c r="P28" s="12"/>
      <c r="Q28" s="96"/>
    </row>
    <row r="29" spans="2:17" x14ac:dyDescent="0.35">
      <c r="B29" s="90"/>
      <c r="C29" s="9"/>
      <c r="D29" s="138"/>
      <c r="E29" s="442" t="s">
        <v>70</v>
      </c>
      <c r="F29" s="442"/>
      <c r="G29" s="442"/>
      <c r="H29" s="443"/>
      <c r="I29" s="19"/>
      <c r="J29" s="494"/>
      <c r="K29" s="461" t="s">
        <v>198</v>
      </c>
      <c r="L29" s="462"/>
      <c r="M29" s="454">
        <v>100</v>
      </c>
      <c r="N29" s="455"/>
      <c r="O29" s="20">
        <f>M29*(1+J28)</f>
        <v>105.5</v>
      </c>
      <c r="P29" s="12"/>
      <c r="Q29" s="96"/>
    </row>
    <row r="30" spans="2:17" x14ac:dyDescent="0.35">
      <c r="B30" s="90"/>
      <c r="C30" s="9"/>
      <c r="D30" s="138"/>
      <c r="E30" s="442" t="s">
        <v>71</v>
      </c>
      <c r="F30" s="442"/>
      <c r="G30" s="442"/>
      <c r="H30" s="443"/>
      <c r="I30" s="19"/>
      <c r="J30" s="494"/>
      <c r="K30" s="461" t="s">
        <v>12</v>
      </c>
      <c r="L30" s="462"/>
      <c r="M30" s="454">
        <v>200</v>
      </c>
      <c r="N30" s="455"/>
      <c r="O30" s="20">
        <f>M30*(1+J28)</f>
        <v>211</v>
      </c>
      <c r="P30" s="12"/>
      <c r="Q30" s="96"/>
    </row>
    <row r="31" spans="2:17" ht="15" thickBot="1" x14ac:dyDescent="0.4">
      <c r="B31" s="90"/>
      <c r="C31" s="9"/>
      <c r="D31" s="139" t="s">
        <v>94</v>
      </c>
      <c r="E31" s="509">
        <v>0</v>
      </c>
      <c r="F31" s="509"/>
      <c r="G31" s="509"/>
      <c r="H31" s="510"/>
      <c r="I31" s="19"/>
      <c r="J31" s="494"/>
      <c r="K31" s="112"/>
      <c r="L31" s="116"/>
      <c r="M31" s="497"/>
      <c r="N31" s="498"/>
      <c r="O31" s="111"/>
      <c r="P31" s="12"/>
      <c r="Q31" s="96"/>
    </row>
    <row r="32" spans="2:17" ht="3.75" customHeight="1" thickBot="1" x14ac:dyDescent="0.4">
      <c r="B32" s="90"/>
      <c r="C32" s="9"/>
      <c r="D32" s="21"/>
      <c r="E32" s="493"/>
      <c r="F32" s="493"/>
      <c r="G32" s="493"/>
      <c r="H32" s="493"/>
      <c r="I32" s="19"/>
      <c r="J32" s="494"/>
      <c r="K32" s="476"/>
      <c r="L32" s="477"/>
      <c r="M32" s="480"/>
      <c r="N32" s="481"/>
      <c r="O32" s="484"/>
      <c r="P32" s="12"/>
      <c r="Q32" s="96"/>
    </row>
    <row r="33" spans="2:17" ht="7" customHeight="1" thickBot="1" x14ac:dyDescent="0.4">
      <c r="B33" s="90"/>
      <c r="C33" s="9"/>
      <c r="D33" s="474" t="s">
        <v>5</v>
      </c>
      <c r="E33" s="513">
        <v>42699</v>
      </c>
      <c r="F33" s="513"/>
      <c r="G33" s="513"/>
      <c r="H33" s="514"/>
      <c r="I33" s="19"/>
      <c r="J33" s="440" t="str">
        <f>IF(M34=G42,"DGD",IF(M34&lt;G42,"ERREUR",""))</f>
        <v/>
      </c>
      <c r="K33" s="478"/>
      <c r="L33" s="479"/>
      <c r="M33" s="482"/>
      <c r="N33" s="483"/>
      <c r="O33" s="485"/>
      <c r="P33" s="12"/>
      <c r="Q33" s="96"/>
    </row>
    <row r="34" spans="2:17" ht="16.5" customHeight="1" thickBot="1" x14ac:dyDescent="0.4">
      <c r="B34" s="90"/>
      <c r="C34" s="9"/>
      <c r="D34" s="475"/>
      <c r="E34" s="515"/>
      <c r="F34" s="515"/>
      <c r="G34" s="515"/>
      <c r="H34" s="516"/>
      <c r="I34" s="22"/>
      <c r="J34" s="441"/>
      <c r="K34" s="491" t="s">
        <v>16</v>
      </c>
      <c r="L34" s="492"/>
      <c r="M34" s="495">
        <f>SUM(M28:N33)</f>
        <v>100300</v>
      </c>
      <c r="N34" s="496"/>
      <c r="O34" s="182">
        <f>SUM(O28:O33)</f>
        <v>105816.5</v>
      </c>
      <c r="P34" s="12"/>
      <c r="Q34" s="96"/>
    </row>
    <row r="35" spans="2:17" ht="7.5" customHeight="1" thickBot="1" x14ac:dyDescent="0.4">
      <c r="B35" s="90"/>
      <c r="C35" s="9"/>
      <c r="D35" s="23"/>
      <c r="E35" s="23"/>
      <c r="F35" s="23"/>
      <c r="G35" s="23"/>
      <c r="H35" s="23"/>
      <c r="I35" s="23"/>
      <c r="J35" s="23"/>
      <c r="K35" s="23"/>
      <c r="L35" s="23"/>
      <c r="M35" s="23"/>
      <c r="N35" s="23"/>
      <c r="O35" s="23"/>
      <c r="P35" s="12"/>
      <c r="Q35" s="96"/>
    </row>
    <row r="36" spans="2:17" ht="12.75" customHeight="1" x14ac:dyDescent="0.35">
      <c r="B36" s="90"/>
      <c r="C36" s="9"/>
      <c r="D36" s="486" t="s">
        <v>199</v>
      </c>
      <c r="E36" s="487"/>
      <c r="F36" s="487"/>
      <c r="G36" s="576" t="s">
        <v>21</v>
      </c>
      <c r="H36" s="577"/>
      <c r="I36" s="578"/>
      <c r="J36" s="500" t="s">
        <v>134</v>
      </c>
      <c r="K36" s="511" t="s">
        <v>22</v>
      </c>
      <c r="L36" s="24"/>
      <c r="M36" s="486" t="s">
        <v>23</v>
      </c>
      <c r="N36" s="487"/>
      <c r="O36" s="490"/>
      <c r="P36" s="12"/>
      <c r="Q36" s="96"/>
    </row>
    <row r="37" spans="2:17" ht="13.5" customHeight="1" x14ac:dyDescent="0.35">
      <c r="B37" s="90"/>
      <c r="C37" s="9"/>
      <c r="D37" s="488"/>
      <c r="E37" s="489"/>
      <c r="F37" s="489"/>
      <c r="G37" s="579"/>
      <c r="H37" s="580"/>
      <c r="I37" s="581"/>
      <c r="J37" s="501"/>
      <c r="K37" s="512"/>
      <c r="L37" s="24"/>
      <c r="M37" s="488" t="str">
        <f>E28</f>
        <v>NOM</v>
      </c>
      <c r="N37" s="489"/>
      <c r="O37" s="499"/>
      <c r="P37" s="12"/>
      <c r="Q37" s="96"/>
    </row>
    <row r="38" spans="2:17" ht="12" customHeight="1" x14ac:dyDescent="0.35">
      <c r="B38" s="90"/>
      <c r="C38" s="9"/>
      <c r="D38" s="25"/>
      <c r="E38" s="26"/>
      <c r="F38" s="26"/>
      <c r="G38" s="300"/>
      <c r="H38" s="301"/>
      <c r="I38" s="302"/>
      <c r="J38" s="303"/>
      <c r="K38" s="304"/>
      <c r="L38" s="24"/>
      <c r="M38" s="28" t="s">
        <v>19</v>
      </c>
      <c r="N38" s="29" t="s">
        <v>8</v>
      </c>
      <c r="O38" s="30" t="s">
        <v>20</v>
      </c>
      <c r="P38" s="12"/>
      <c r="Q38" s="96"/>
    </row>
    <row r="39" spans="2:17" ht="12" customHeight="1" x14ac:dyDescent="0.35">
      <c r="B39" s="90"/>
      <c r="C39" s="9"/>
      <c r="D39" s="31" t="s">
        <v>46</v>
      </c>
      <c r="E39" s="32"/>
      <c r="F39" s="32"/>
      <c r="G39" s="570">
        <v>90100</v>
      </c>
      <c r="H39" s="571"/>
      <c r="I39" s="572"/>
      <c r="J39" s="305">
        <v>80000</v>
      </c>
      <c r="K39" s="306">
        <f>G39-J39</f>
        <v>10100</v>
      </c>
      <c r="L39" s="33"/>
      <c r="M39" s="114">
        <v>1</v>
      </c>
      <c r="N39" s="133">
        <v>42353</v>
      </c>
      <c r="O39" s="134">
        <v>5000</v>
      </c>
      <c r="P39" s="12"/>
      <c r="Q39" s="96"/>
    </row>
    <row r="40" spans="2:17" ht="12" customHeight="1" x14ac:dyDescent="0.35">
      <c r="B40" s="90"/>
      <c r="C40" s="9"/>
      <c r="D40" s="31" t="s">
        <v>47</v>
      </c>
      <c r="E40" s="32"/>
      <c r="F40" s="32"/>
      <c r="G40" s="570">
        <v>200</v>
      </c>
      <c r="H40" s="571"/>
      <c r="I40" s="572"/>
      <c r="J40" s="305">
        <v>20</v>
      </c>
      <c r="K40" s="306">
        <f>G40-J40</f>
        <v>180</v>
      </c>
      <c r="L40" s="33"/>
      <c r="M40" s="114">
        <v>2</v>
      </c>
      <c r="N40" s="133">
        <v>42412</v>
      </c>
      <c r="O40" s="134">
        <v>39805.5</v>
      </c>
      <c r="P40" s="12"/>
      <c r="Q40" s="96"/>
    </row>
    <row r="41" spans="2:17" ht="12" customHeight="1" x14ac:dyDescent="0.35">
      <c r="B41" s="90"/>
      <c r="C41" s="9"/>
      <c r="D41" s="31" t="s">
        <v>48</v>
      </c>
      <c r="E41" s="32"/>
      <c r="F41" s="32"/>
      <c r="G41" s="570">
        <v>0</v>
      </c>
      <c r="H41" s="571"/>
      <c r="I41" s="572"/>
      <c r="J41" s="305">
        <v>0</v>
      </c>
      <c r="K41" s="306">
        <f>G41-J41</f>
        <v>0</v>
      </c>
      <c r="L41" s="33"/>
      <c r="M41" s="114">
        <v>3</v>
      </c>
      <c r="N41" s="133">
        <v>42536</v>
      </c>
      <c r="O41" s="284">
        <v>37115.599999999999</v>
      </c>
      <c r="P41" s="12"/>
      <c r="Q41" s="96"/>
    </row>
    <row r="42" spans="2:17" ht="15" customHeight="1" thickBot="1" x14ac:dyDescent="0.4">
      <c r="B42" s="90"/>
      <c r="C42" s="9"/>
      <c r="D42" s="34" t="s">
        <v>49</v>
      </c>
      <c r="E42" s="35"/>
      <c r="F42" s="35"/>
      <c r="G42" s="573">
        <f>SUM(G39:I41)</f>
        <v>90300</v>
      </c>
      <c r="H42" s="574"/>
      <c r="I42" s="575"/>
      <c r="J42" s="307">
        <f>SUM(J39:J41)</f>
        <v>80020</v>
      </c>
      <c r="K42" s="308">
        <f>SUM(K39:K41)</f>
        <v>10280</v>
      </c>
      <c r="L42" s="33"/>
      <c r="M42" s="114">
        <v>4</v>
      </c>
      <c r="N42" s="133"/>
      <c r="O42" s="134"/>
      <c r="P42" s="12"/>
      <c r="Q42" s="96"/>
    </row>
    <row r="43" spans="2:17" ht="3.75" customHeight="1" thickBot="1" x14ac:dyDescent="0.4">
      <c r="B43" s="90"/>
      <c r="C43" s="9"/>
      <c r="D43" s="36"/>
      <c r="E43" s="36"/>
      <c r="F43" s="36"/>
      <c r="G43" s="309"/>
      <c r="H43" s="309"/>
      <c r="I43" s="309"/>
      <c r="J43" s="309"/>
      <c r="K43" s="310"/>
      <c r="L43" s="33"/>
      <c r="M43" s="505">
        <v>5</v>
      </c>
      <c r="N43" s="506"/>
      <c r="O43" s="473"/>
      <c r="P43" s="12"/>
      <c r="Q43" s="96"/>
    </row>
    <row r="44" spans="2:17" ht="8.25" customHeight="1" x14ac:dyDescent="0.35">
      <c r="B44" s="90"/>
      <c r="C44" s="9"/>
      <c r="D44" s="37"/>
      <c r="E44" s="38"/>
      <c r="F44" s="38"/>
      <c r="G44" s="311"/>
      <c r="H44" s="312"/>
      <c r="I44" s="313"/>
      <c r="J44" s="314"/>
      <c r="K44" s="315"/>
      <c r="L44" s="33"/>
      <c r="M44" s="505"/>
      <c r="N44" s="506"/>
      <c r="O44" s="473"/>
      <c r="P44" s="12"/>
      <c r="Q44" s="96"/>
    </row>
    <row r="45" spans="2:17" ht="12" customHeight="1" x14ac:dyDescent="0.35">
      <c r="B45" s="90"/>
      <c r="C45" s="9"/>
      <c r="D45" s="31" t="s">
        <v>50</v>
      </c>
      <c r="E45" s="32"/>
      <c r="F45" s="32"/>
      <c r="G45" s="570">
        <v>5000</v>
      </c>
      <c r="H45" s="571"/>
      <c r="I45" s="572"/>
      <c r="J45" s="305">
        <v>5000</v>
      </c>
      <c r="K45" s="306">
        <f>G45-J45</f>
        <v>0</v>
      </c>
      <c r="L45" s="33"/>
      <c r="M45" s="114">
        <v>6</v>
      </c>
      <c r="N45" s="135"/>
      <c r="O45" s="134"/>
      <c r="P45" s="12"/>
      <c r="Q45" s="96"/>
    </row>
    <row r="46" spans="2:17" ht="12" customHeight="1" x14ac:dyDescent="0.35">
      <c r="B46" s="90"/>
      <c r="C46" s="9"/>
      <c r="D46" s="31" t="s">
        <v>51</v>
      </c>
      <c r="E46" s="32"/>
      <c r="F46" s="32"/>
      <c r="G46" s="570">
        <v>-5000</v>
      </c>
      <c r="H46" s="571"/>
      <c r="I46" s="572"/>
      <c r="J46" s="305">
        <v>-5000</v>
      </c>
      <c r="K46" s="306">
        <f>G46-J46</f>
        <v>0</v>
      </c>
      <c r="L46" s="33"/>
      <c r="M46" s="114">
        <v>7</v>
      </c>
      <c r="N46" s="133"/>
      <c r="O46" s="134"/>
      <c r="P46" s="12"/>
      <c r="Q46" s="96"/>
    </row>
    <row r="47" spans="2:17" ht="12" customHeight="1" x14ac:dyDescent="0.35">
      <c r="B47" s="90"/>
      <c r="C47" s="9"/>
      <c r="D47" s="31" t="s">
        <v>52</v>
      </c>
      <c r="E47" s="32"/>
      <c r="F47" s="32"/>
      <c r="G47" s="570">
        <v>0</v>
      </c>
      <c r="H47" s="571"/>
      <c r="I47" s="572"/>
      <c r="J47" s="305">
        <v>0</v>
      </c>
      <c r="K47" s="306">
        <f>G47-J47</f>
        <v>0</v>
      </c>
      <c r="L47" s="33"/>
      <c r="M47" s="114">
        <v>8</v>
      </c>
      <c r="N47" s="133"/>
      <c r="O47" s="134"/>
      <c r="P47" s="12"/>
      <c r="Q47" s="96"/>
    </row>
    <row r="48" spans="2:17" ht="12" customHeight="1" x14ac:dyDescent="0.35">
      <c r="B48" s="90"/>
      <c r="C48" s="9"/>
      <c r="D48" s="31" t="s">
        <v>53</v>
      </c>
      <c r="E48" s="32"/>
      <c r="F48" s="32"/>
      <c r="G48" s="570">
        <v>0</v>
      </c>
      <c r="H48" s="571"/>
      <c r="I48" s="572"/>
      <c r="J48" s="305">
        <v>0</v>
      </c>
      <c r="K48" s="306">
        <f>G48-J48</f>
        <v>0</v>
      </c>
      <c r="L48" s="33"/>
      <c r="M48" s="114">
        <v>9</v>
      </c>
      <c r="N48" s="133"/>
      <c r="O48" s="134"/>
      <c r="P48" s="12"/>
      <c r="Q48" s="96"/>
    </row>
    <row r="49" spans="2:25" ht="12" customHeight="1" x14ac:dyDescent="0.35">
      <c r="B49" s="90"/>
      <c r="C49" s="9"/>
      <c r="D49" s="31"/>
      <c r="E49" s="32"/>
      <c r="F49" s="32"/>
      <c r="G49" s="316"/>
      <c r="H49" s="317"/>
      <c r="I49" s="318"/>
      <c r="J49" s="319"/>
      <c r="K49" s="320"/>
      <c r="L49" s="33"/>
      <c r="M49" s="114">
        <v>10</v>
      </c>
      <c r="N49" s="133"/>
      <c r="O49" s="134"/>
      <c r="P49" s="12"/>
      <c r="Q49" s="96"/>
    </row>
    <row r="50" spans="2:25" ht="15" customHeight="1" thickBot="1" x14ac:dyDescent="0.4">
      <c r="B50" s="90"/>
      <c r="C50" s="9"/>
      <c r="D50" s="34" t="s">
        <v>54</v>
      </c>
      <c r="E50" s="35"/>
      <c r="F50" s="35"/>
      <c r="G50" s="567">
        <f>SUM(G45:I48)</f>
        <v>0</v>
      </c>
      <c r="H50" s="568"/>
      <c r="I50" s="569"/>
      <c r="J50" s="307">
        <f>SUM(J45:J48)</f>
        <v>0</v>
      </c>
      <c r="K50" s="308">
        <f>SUM(K45:K48)</f>
        <v>0</v>
      </c>
      <c r="L50" s="33"/>
      <c r="M50" s="114">
        <v>11</v>
      </c>
      <c r="N50" s="133"/>
      <c r="O50" s="134"/>
      <c r="P50" s="12"/>
      <c r="Q50" s="96"/>
    </row>
    <row r="51" spans="2:25" ht="3.75" customHeight="1" thickBot="1" x14ac:dyDescent="0.4">
      <c r="B51" s="90"/>
      <c r="C51" s="9"/>
      <c r="D51" s="39"/>
      <c r="E51" s="39"/>
      <c r="F51" s="39"/>
      <c r="G51" s="321"/>
      <c r="H51" s="321"/>
      <c r="I51" s="321"/>
      <c r="J51" s="321"/>
      <c r="K51" s="322"/>
      <c r="L51" s="33"/>
      <c r="M51" s="505">
        <v>12</v>
      </c>
      <c r="N51" s="506"/>
      <c r="O51" s="473"/>
      <c r="P51" s="12"/>
      <c r="Q51" s="96"/>
    </row>
    <row r="52" spans="2:25" ht="8.25" customHeight="1" x14ac:dyDescent="0.35">
      <c r="B52" s="90"/>
      <c r="C52" s="9"/>
      <c r="D52" s="41"/>
      <c r="E52" s="42"/>
      <c r="F52" s="42"/>
      <c r="G52" s="323"/>
      <c r="H52" s="324"/>
      <c r="I52" s="325"/>
      <c r="J52" s="325"/>
      <c r="K52" s="315"/>
      <c r="L52" s="33"/>
      <c r="M52" s="505"/>
      <c r="N52" s="506"/>
      <c r="O52" s="473"/>
      <c r="P52" s="12"/>
      <c r="Q52" s="96"/>
    </row>
    <row r="53" spans="2:25" ht="12" customHeight="1" x14ac:dyDescent="0.35">
      <c r="B53" s="90"/>
      <c r="C53" s="9"/>
      <c r="D53" s="43" t="s">
        <v>55</v>
      </c>
      <c r="E53" s="44"/>
      <c r="F53" s="44"/>
      <c r="G53" s="570">
        <f>'recap révision'!G35</f>
        <v>90.9</v>
      </c>
      <c r="H53" s="571"/>
      <c r="I53" s="572"/>
      <c r="J53" s="305">
        <v>0</v>
      </c>
      <c r="K53" s="306">
        <f>G53-J53</f>
        <v>90.9</v>
      </c>
      <c r="L53" s="33"/>
      <c r="M53" s="114">
        <v>13</v>
      </c>
      <c r="N53" s="133"/>
      <c r="O53" s="134"/>
      <c r="P53" s="12"/>
      <c r="Q53" s="96"/>
    </row>
    <row r="54" spans="2:25" ht="12" customHeight="1" x14ac:dyDescent="0.35">
      <c r="B54" s="90"/>
      <c r="C54" s="9"/>
      <c r="D54" s="43"/>
      <c r="E54" s="44"/>
      <c r="F54" s="44"/>
      <c r="G54" s="326"/>
      <c r="H54" s="327"/>
      <c r="I54" s="328"/>
      <c r="J54" s="328"/>
      <c r="K54" s="320"/>
      <c r="L54" s="33"/>
      <c r="M54" s="114">
        <v>14</v>
      </c>
      <c r="N54" s="133"/>
      <c r="O54" s="134"/>
      <c r="P54" s="12"/>
      <c r="Q54" s="96"/>
    </row>
    <row r="55" spans="2:25" ht="15" customHeight="1" thickBot="1" x14ac:dyDescent="0.4">
      <c r="B55" s="90"/>
      <c r="C55" s="9"/>
      <c r="D55" s="45" t="s">
        <v>24</v>
      </c>
      <c r="E55" s="46"/>
      <c r="F55" s="46"/>
      <c r="G55" s="617">
        <f>SUM(G53:I54)</f>
        <v>90.9</v>
      </c>
      <c r="H55" s="618"/>
      <c r="I55" s="619"/>
      <c r="J55" s="329">
        <f>SUM(J53:J54)</f>
        <v>0</v>
      </c>
      <c r="K55" s="330">
        <f>SUM(K53:K54)</f>
        <v>90.9</v>
      </c>
      <c r="L55" s="33"/>
      <c r="M55" s="114">
        <v>15</v>
      </c>
      <c r="N55" s="133"/>
      <c r="O55" s="134"/>
      <c r="P55" s="12"/>
      <c r="Q55" s="96"/>
    </row>
    <row r="56" spans="2:25" ht="3.75" customHeight="1" thickBot="1" x14ac:dyDescent="0.4">
      <c r="B56" s="90"/>
      <c r="C56" s="9"/>
      <c r="D56" s="47"/>
      <c r="E56" s="47"/>
      <c r="F56" s="47"/>
      <c r="G56" s="309"/>
      <c r="H56" s="309"/>
      <c r="I56" s="309"/>
      <c r="J56" s="309"/>
      <c r="K56" s="310"/>
      <c r="L56" s="33"/>
      <c r="M56" s="505">
        <v>16</v>
      </c>
      <c r="N56" s="506"/>
      <c r="O56" s="473"/>
      <c r="P56" s="12"/>
      <c r="Q56" s="96"/>
    </row>
    <row r="57" spans="2:25" ht="12" customHeight="1" x14ac:dyDescent="0.35">
      <c r="B57" s="90"/>
      <c r="C57" s="9"/>
      <c r="D57" s="48" t="s">
        <v>25</v>
      </c>
      <c r="E57" s="49"/>
      <c r="F57" s="49"/>
      <c r="G57" s="502">
        <f>G42+G50+G55</f>
        <v>90390.9</v>
      </c>
      <c r="H57" s="503"/>
      <c r="I57" s="504"/>
      <c r="J57" s="331">
        <f>J42+J50+J55</f>
        <v>80020</v>
      </c>
      <c r="K57" s="332">
        <f>K42+K50+K55</f>
        <v>10370.9</v>
      </c>
      <c r="L57" s="33"/>
      <c r="M57" s="505"/>
      <c r="N57" s="506"/>
      <c r="O57" s="473"/>
      <c r="P57" s="12"/>
      <c r="Q57" s="96"/>
    </row>
    <row r="58" spans="2:25" ht="12" customHeight="1" x14ac:dyDescent="0.35">
      <c r="B58" s="90"/>
      <c r="C58" s="9"/>
      <c r="D58" s="50" t="s">
        <v>26</v>
      </c>
      <c r="E58" s="101">
        <f>J28</f>
        <v>5.5E-2</v>
      </c>
      <c r="F58" s="44"/>
      <c r="G58" s="593">
        <f>G57*E58</f>
        <v>4971.4994999999999</v>
      </c>
      <c r="H58" s="594"/>
      <c r="I58" s="595"/>
      <c r="J58" s="333">
        <f>J57*E58</f>
        <v>4401.1000000000004</v>
      </c>
      <c r="K58" s="332">
        <f>K57*E58</f>
        <v>570.39949999999999</v>
      </c>
      <c r="L58" s="33"/>
      <c r="M58" s="114">
        <v>17</v>
      </c>
      <c r="N58" s="135"/>
      <c r="O58" s="134"/>
      <c r="P58" s="12"/>
      <c r="Q58" s="96"/>
    </row>
    <row r="59" spans="2:25" s="164" customFormat="1" ht="12" customHeight="1" thickBot="1" x14ac:dyDescent="0.4">
      <c r="B59" s="150"/>
      <c r="C59" s="166"/>
      <c r="D59" s="129"/>
      <c r="E59" s="130"/>
      <c r="F59" s="130"/>
      <c r="G59" s="596"/>
      <c r="H59" s="597"/>
      <c r="I59" s="598"/>
      <c r="J59" s="334"/>
      <c r="K59" s="335"/>
      <c r="L59" s="131"/>
      <c r="M59" s="132"/>
      <c r="N59" s="133"/>
      <c r="O59" s="137"/>
      <c r="P59" s="167"/>
      <c r="Q59" s="165"/>
    </row>
    <row r="60" spans="2:25" ht="15" customHeight="1" thickTop="1" thickBot="1" x14ac:dyDescent="0.4">
      <c r="B60" s="90"/>
      <c r="C60" s="9"/>
      <c r="D60" s="51" t="s">
        <v>27</v>
      </c>
      <c r="E60" s="52"/>
      <c r="F60" s="52"/>
      <c r="G60" s="599">
        <f>SUM(G57:I59)</f>
        <v>95362.3995</v>
      </c>
      <c r="H60" s="600"/>
      <c r="I60" s="601"/>
      <c r="J60" s="336">
        <f>SUM(J57:J59)</f>
        <v>84421.1</v>
      </c>
      <c r="K60" s="337">
        <f>SUM(K57:K59)</f>
        <v>10941.299499999999</v>
      </c>
      <c r="L60" s="33"/>
      <c r="M60" s="53" t="s">
        <v>30</v>
      </c>
      <c r="N60" s="54"/>
      <c r="O60" s="55">
        <f>SUM(O38:O59)</f>
        <v>81921.100000000006</v>
      </c>
      <c r="P60" s="12"/>
      <c r="Q60" s="96"/>
      <c r="R60" s="164"/>
    </row>
    <row r="61" spans="2:25" ht="3.75" customHeight="1" thickBot="1" x14ac:dyDescent="0.4">
      <c r="B61" s="90"/>
      <c r="C61" s="9"/>
      <c r="D61" s="24"/>
      <c r="E61" s="24"/>
      <c r="F61" s="24"/>
      <c r="G61" s="286"/>
      <c r="H61" s="286"/>
      <c r="I61" s="286"/>
      <c r="J61" s="286"/>
      <c r="K61" s="286"/>
      <c r="L61" s="24"/>
      <c r="M61" s="56"/>
      <c r="N61" s="56"/>
      <c r="O61" s="57"/>
      <c r="P61" s="12"/>
      <c r="Q61" s="96"/>
    </row>
    <row r="62" spans="2:25" ht="9.75" customHeight="1" x14ac:dyDescent="0.35">
      <c r="B62" s="102"/>
      <c r="C62" s="9"/>
      <c r="D62" s="58"/>
      <c r="E62" s="59"/>
      <c r="F62" s="59"/>
      <c r="G62" s="291"/>
      <c r="H62" s="292"/>
      <c r="I62" s="293"/>
      <c r="J62" s="294"/>
      <c r="K62" s="287"/>
      <c r="L62" s="24"/>
      <c r="M62" s="486" t="s">
        <v>106</v>
      </c>
      <c r="N62" s="487"/>
      <c r="O62" s="490"/>
      <c r="P62" s="12"/>
      <c r="Q62" s="96"/>
    </row>
    <row r="63" spans="2:25" ht="12" customHeight="1" thickBot="1" x14ac:dyDescent="0.4">
      <c r="B63" s="90"/>
      <c r="C63" s="9"/>
      <c r="D63" s="43" t="s">
        <v>28</v>
      </c>
      <c r="E63" s="44"/>
      <c r="F63" s="44"/>
      <c r="G63" s="602">
        <f>'Annexe s-traitance'!F19</f>
        <v>5000</v>
      </c>
      <c r="H63" s="603"/>
      <c r="I63" s="604"/>
      <c r="J63" s="295">
        <f>'Annexe s-traitance'!G19</f>
        <v>2000</v>
      </c>
      <c r="K63" s="288">
        <f>G63-J63</f>
        <v>3000</v>
      </c>
      <c r="L63" s="24"/>
      <c r="M63" s="608"/>
      <c r="N63" s="609"/>
      <c r="O63" s="610"/>
      <c r="P63" s="12"/>
      <c r="Q63" s="96"/>
      <c r="Y63" s="108"/>
    </row>
    <row r="64" spans="2:25" ht="12" customHeight="1" thickTop="1" x14ac:dyDescent="0.35">
      <c r="B64" s="90"/>
      <c r="C64" s="9"/>
      <c r="D64" s="43" t="s">
        <v>29</v>
      </c>
      <c r="E64" s="44"/>
      <c r="F64" s="44"/>
      <c r="G64" s="605">
        <f>'Annexe s-traitance'!F28</f>
        <v>4000</v>
      </c>
      <c r="H64" s="606"/>
      <c r="I64" s="607"/>
      <c r="J64" s="296">
        <f>'Annexe s-traitance'!G28</f>
        <v>500</v>
      </c>
      <c r="K64" s="289">
        <f>G64-J64</f>
        <v>3500</v>
      </c>
      <c r="L64" s="24"/>
      <c r="M64" s="611" t="s">
        <v>105</v>
      </c>
      <c r="N64" s="612"/>
      <c r="O64" s="615">
        <f>(O60+K67+G65)/(1+J28)</f>
        <v>90390.900000000009</v>
      </c>
      <c r="P64" s="12"/>
      <c r="Q64" s="96"/>
    </row>
    <row r="65" spans="2:18" ht="15" customHeight="1" thickBot="1" x14ac:dyDescent="0.4">
      <c r="B65" s="90"/>
      <c r="C65" s="9"/>
      <c r="D65" s="60" t="s">
        <v>34</v>
      </c>
      <c r="E65" s="61"/>
      <c r="F65" s="61"/>
      <c r="G65" s="588">
        <f>SUM(G63:I64)</f>
        <v>9000</v>
      </c>
      <c r="H65" s="589"/>
      <c r="I65" s="590"/>
      <c r="J65" s="297">
        <f>SUM(J63:J64)</f>
        <v>2500</v>
      </c>
      <c r="K65" s="290">
        <f>SUM(K63:K64)</f>
        <v>6500</v>
      </c>
      <c r="L65" s="24"/>
      <c r="M65" s="613"/>
      <c r="N65" s="614"/>
      <c r="O65" s="616"/>
      <c r="P65" s="12"/>
      <c r="Q65" s="96"/>
      <c r="R65" s="107"/>
    </row>
    <row r="66" spans="2:18" ht="5.25" customHeight="1" thickBot="1" x14ac:dyDescent="0.4">
      <c r="B66" s="90"/>
      <c r="C66" s="9"/>
      <c r="D66" s="39"/>
      <c r="E66" s="39"/>
      <c r="F66" s="39"/>
      <c r="G66" s="62"/>
      <c r="H66" s="62"/>
      <c r="I66" s="62"/>
      <c r="J66" s="40"/>
      <c r="K66" s="40"/>
      <c r="L66" s="24"/>
      <c r="M66" s="184"/>
      <c r="N66" s="184"/>
      <c r="O66" s="184"/>
      <c r="P66" s="12"/>
      <c r="Q66" s="96"/>
      <c r="R66" s="107"/>
    </row>
    <row r="67" spans="2:18" ht="12" customHeight="1" x14ac:dyDescent="0.35">
      <c r="B67" s="90"/>
      <c r="C67" s="9"/>
      <c r="D67" s="538" t="s">
        <v>31</v>
      </c>
      <c r="E67" s="539"/>
      <c r="F67" s="539"/>
      <c r="G67" s="542">
        <f>G60-G65</f>
        <v>86362.3995</v>
      </c>
      <c r="H67" s="543"/>
      <c r="I67" s="544"/>
      <c r="J67" s="548">
        <f>J60-J65</f>
        <v>81921.100000000006</v>
      </c>
      <c r="K67" s="533">
        <f>K60-K65</f>
        <v>4441.2994999999992</v>
      </c>
      <c r="L67" s="183"/>
      <c r="M67" s="185"/>
      <c r="N67" s="185"/>
      <c r="O67" s="186"/>
      <c r="P67" s="12"/>
      <c r="Q67" s="96"/>
    </row>
    <row r="68" spans="2:18" ht="11.25" customHeight="1" thickBot="1" x14ac:dyDescent="0.4">
      <c r="B68" s="90"/>
      <c r="C68" s="9"/>
      <c r="D68" s="540" t="str">
        <f>E28</f>
        <v>NOM</v>
      </c>
      <c r="E68" s="541"/>
      <c r="F68" s="541"/>
      <c r="G68" s="545"/>
      <c r="H68" s="546"/>
      <c r="I68" s="547"/>
      <c r="J68" s="549"/>
      <c r="K68" s="534"/>
      <c r="L68" s="183"/>
      <c r="M68" s="185"/>
      <c r="N68" s="185"/>
      <c r="O68" s="186"/>
      <c r="P68" s="12"/>
      <c r="Q68" s="96"/>
    </row>
    <row r="69" spans="2:18" ht="7.5" customHeight="1" x14ac:dyDescent="0.35">
      <c r="B69" s="90"/>
      <c r="C69" s="9"/>
      <c r="D69" s="24"/>
      <c r="E69" s="24"/>
      <c r="F69" s="24"/>
      <c r="G69" s="24"/>
      <c r="H69" s="24"/>
      <c r="I69" s="24"/>
      <c r="J69" s="24"/>
      <c r="K69" s="24"/>
      <c r="L69" s="24"/>
      <c r="M69" s="24"/>
      <c r="N69" s="24"/>
      <c r="O69" s="24"/>
      <c r="P69" s="12"/>
      <c r="Q69" s="96"/>
    </row>
    <row r="70" spans="2:18" ht="12.75" customHeight="1" x14ac:dyDescent="0.35">
      <c r="B70" s="90"/>
      <c r="C70" s="9"/>
      <c r="D70" s="535" t="s">
        <v>40</v>
      </c>
      <c r="E70" s="536"/>
      <c r="F70" s="537"/>
      <c r="G70" s="550">
        <v>5000</v>
      </c>
      <c r="H70" s="550"/>
      <c r="I70" s="551"/>
      <c r="J70" s="24"/>
      <c r="K70" s="24"/>
      <c r="L70" s="24"/>
      <c r="M70" s="591" t="s">
        <v>85</v>
      </c>
      <c r="N70" s="592"/>
      <c r="O70" s="187" t="s">
        <v>86</v>
      </c>
      <c r="P70" s="12"/>
      <c r="Q70" s="96"/>
    </row>
    <row r="71" spans="2:18" ht="3.75" customHeight="1" x14ac:dyDescent="0.35">
      <c r="B71" s="90"/>
      <c r="C71" s="9"/>
      <c r="D71" s="24"/>
      <c r="E71" s="24"/>
      <c r="F71" s="24"/>
      <c r="G71" s="24"/>
      <c r="H71" s="24"/>
      <c r="I71" s="24"/>
      <c r="J71" s="24"/>
      <c r="K71" s="24"/>
      <c r="L71" s="24"/>
      <c r="M71" s="24"/>
      <c r="N71" s="24"/>
      <c r="O71" s="24"/>
      <c r="P71" s="12"/>
      <c r="Q71" s="96"/>
    </row>
    <row r="72" spans="2:18" ht="15" customHeight="1" x14ac:dyDescent="0.35">
      <c r="B72" s="90"/>
      <c r="C72" s="9"/>
      <c r="D72" s="559" t="s">
        <v>95</v>
      </c>
      <c r="E72" s="560"/>
      <c r="F72" s="561"/>
      <c r="G72" s="127" t="s">
        <v>96</v>
      </c>
      <c r="H72" s="562"/>
      <c r="I72" s="562"/>
      <c r="J72" s="562"/>
      <c r="K72" s="127" t="s">
        <v>97</v>
      </c>
      <c r="L72" s="562" t="s">
        <v>98</v>
      </c>
      <c r="M72" s="562"/>
      <c r="N72" s="562"/>
      <c r="O72" s="563"/>
      <c r="P72" s="12"/>
      <c r="Q72" s="96"/>
    </row>
    <row r="73" spans="2:18" ht="3.75" customHeight="1" thickBot="1" x14ac:dyDescent="0.4">
      <c r="B73" s="90"/>
      <c r="C73" s="9"/>
      <c r="D73" s="24"/>
      <c r="E73" s="24"/>
      <c r="F73" s="24"/>
      <c r="G73" s="24"/>
      <c r="H73" s="24"/>
      <c r="I73" s="24"/>
      <c r="J73" s="24"/>
      <c r="K73" s="24"/>
      <c r="L73" s="24"/>
      <c r="M73" s="24"/>
      <c r="N73" s="24"/>
      <c r="O73" s="24"/>
      <c r="P73" s="12"/>
      <c r="Q73" s="96"/>
    </row>
    <row r="74" spans="2:18" ht="12" customHeight="1" x14ac:dyDescent="0.35">
      <c r="B74" s="90"/>
      <c r="C74" s="9"/>
      <c r="D74" s="41" t="s">
        <v>206</v>
      </c>
      <c r="E74" s="42"/>
      <c r="F74" s="42"/>
      <c r="G74" s="42"/>
      <c r="H74" s="554" t="s">
        <v>57</v>
      </c>
      <c r="I74" s="555"/>
      <c r="J74" s="555"/>
      <c r="K74" s="556"/>
      <c r="L74" s="41"/>
      <c r="M74" s="42"/>
      <c r="N74" s="42"/>
      <c r="O74" s="63"/>
      <c r="P74" s="12"/>
      <c r="Q74" s="96"/>
    </row>
    <row r="75" spans="2:18" ht="12" customHeight="1" x14ac:dyDescent="0.35">
      <c r="B75" s="90"/>
      <c r="C75" s="9"/>
      <c r="D75" s="43" t="s">
        <v>64</v>
      </c>
      <c r="E75" s="44"/>
      <c r="F75" s="44"/>
      <c r="G75" s="44"/>
      <c r="H75" s="43" t="s">
        <v>58</v>
      </c>
      <c r="I75" s="44"/>
      <c r="J75" s="44"/>
      <c r="K75" s="64"/>
      <c r="L75" s="43"/>
      <c r="M75" s="44" t="s">
        <v>190</v>
      </c>
      <c r="N75" s="44"/>
      <c r="O75" s="64"/>
      <c r="P75" s="12"/>
      <c r="Q75" s="96"/>
    </row>
    <row r="76" spans="2:18" ht="12" customHeight="1" x14ac:dyDescent="0.35">
      <c r="B76" s="90"/>
      <c r="C76" s="9"/>
      <c r="D76" s="43" t="s">
        <v>65</v>
      </c>
      <c r="E76" s="44"/>
      <c r="F76" s="44"/>
      <c r="G76" s="44"/>
      <c r="H76" s="43" t="s">
        <v>59</v>
      </c>
      <c r="I76" s="44"/>
      <c r="J76" s="44"/>
      <c r="K76" s="64"/>
      <c r="L76" s="43"/>
      <c r="M76" s="44"/>
      <c r="N76" s="44"/>
      <c r="O76" s="64"/>
      <c r="P76" s="12"/>
      <c r="Q76" s="96"/>
    </row>
    <row r="77" spans="2:18" x14ac:dyDescent="0.35">
      <c r="B77" s="90"/>
      <c r="C77" s="9"/>
      <c r="D77" s="65" t="s">
        <v>56</v>
      </c>
      <c r="E77" s="552"/>
      <c r="F77" s="552"/>
      <c r="G77" s="553"/>
      <c r="H77" s="66" t="s">
        <v>60</v>
      </c>
      <c r="I77" s="557"/>
      <c r="J77" s="557"/>
      <c r="K77" s="558"/>
      <c r="L77" s="31"/>
      <c r="M77" s="67" t="s">
        <v>36</v>
      </c>
      <c r="N77" s="531"/>
      <c r="O77" s="532"/>
      <c r="P77" s="12"/>
      <c r="Q77" s="96"/>
    </row>
    <row r="78" spans="2:18" ht="15" customHeight="1" x14ac:dyDescent="0.35">
      <c r="B78" s="90"/>
      <c r="C78" s="9"/>
      <c r="D78" s="66" t="s">
        <v>66</v>
      </c>
      <c r="E78" s="32"/>
      <c r="F78" s="32"/>
      <c r="G78" s="32"/>
      <c r="H78" s="66" t="s">
        <v>61</v>
      </c>
      <c r="I78" s="68"/>
      <c r="J78" s="68"/>
      <c r="K78" s="69"/>
      <c r="L78" s="31"/>
      <c r="M78" s="70" t="s">
        <v>68</v>
      </c>
      <c r="N78" s="32"/>
      <c r="O78" s="71"/>
      <c r="P78" s="12"/>
      <c r="Q78" s="96"/>
    </row>
    <row r="79" spans="2:18" ht="9.75" customHeight="1" x14ac:dyDescent="0.35">
      <c r="B79" s="90"/>
      <c r="C79" s="9"/>
      <c r="D79" s="43" t="s">
        <v>67</v>
      </c>
      <c r="E79" s="44"/>
      <c r="F79" s="44"/>
      <c r="G79" s="44"/>
      <c r="H79" s="43" t="s">
        <v>62</v>
      </c>
      <c r="I79" s="44"/>
      <c r="J79" s="44"/>
      <c r="K79" s="64"/>
      <c r="L79" s="43"/>
      <c r="M79" s="44" t="s">
        <v>37</v>
      </c>
      <c r="N79" s="44"/>
      <c r="O79" s="64"/>
      <c r="P79" s="12"/>
      <c r="Q79" s="96"/>
    </row>
    <row r="80" spans="2:18" x14ac:dyDescent="0.35">
      <c r="B80" s="90"/>
      <c r="C80" s="9"/>
      <c r="D80" s="172"/>
      <c r="E80" s="173"/>
      <c r="F80" s="173"/>
      <c r="G80" s="173"/>
      <c r="H80" s="172"/>
      <c r="I80" s="173"/>
      <c r="J80" s="173"/>
      <c r="K80" s="174"/>
      <c r="L80" s="172"/>
      <c r="M80" s="173"/>
      <c r="N80" s="173"/>
      <c r="O80" s="174"/>
      <c r="P80" s="12"/>
      <c r="Q80" s="96"/>
    </row>
    <row r="81" spans="1:17" x14ac:dyDescent="0.35">
      <c r="B81" s="90"/>
      <c r="C81" s="9"/>
      <c r="D81" s="172"/>
      <c r="E81" s="173"/>
      <c r="F81" s="173"/>
      <c r="G81" s="173"/>
      <c r="H81" s="172"/>
      <c r="I81" s="173"/>
      <c r="J81" s="173"/>
      <c r="K81" s="174"/>
      <c r="L81" s="172"/>
      <c r="M81" s="173"/>
      <c r="N81" s="173"/>
      <c r="O81" s="174"/>
      <c r="P81" s="12"/>
      <c r="Q81" s="96"/>
    </row>
    <row r="82" spans="1:17" x14ac:dyDescent="0.35">
      <c r="B82" s="90"/>
      <c r="C82" s="9"/>
      <c r="D82" s="172"/>
      <c r="E82" s="173"/>
      <c r="F82" s="173"/>
      <c r="G82" s="173"/>
      <c r="H82" s="172"/>
      <c r="I82" s="173"/>
      <c r="J82" s="173"/>
      <c r="K82" s="174"/>
      <c r="L82" s="172"/>
      <c r="M82" s="173"/>
      <c r="N82" s="173"/>
      <c r="O82" s="174"/>
      <c r="P82" s="12"/>
      <c r="Q82" s="96"/>
    </row>
    <row r="83" spans="1:17" x14ac:dyDescent="0.35">
      <c r="B83" s="90"/>
      <c r="C83" s="9"/>
      <c r="D83" s="172"/>
      <c r="E83" s="173"/>
      <c r="F83" s="173"/>
      <c r="G83" s="173"/>
      <c r="H83" s="172"/>
      <c r="I83" s="173"/>
      <c r="J83" s="173"/>
      <c r="K83" s="174"/>
      <c r="L83" s="172"/>
      <c r="M83" s="173"/>
      <c r="N83" s="173"/>
      <c r="O83" s="174"/>
      <c r="P83" s="12"/>
      <c r="Q83" s="96"/>
    </row>
    <row r="84" spans="1:17" x14ac:dyDescent="0.35">
      <c r="B84" s="90"/>
      <c r="C84" s="9"/>
      <c r="D84" s="172"/>
      <c r="E84" s="173"/>
      <c r="F84" s="173"/>
      <c r="G84" s="173"/>
      <c r="H84" s="172"/>
      <c r="I84" s="173"/>
      <c r="J84" s="173"/>
      <c r="K84" s="174"/>
      <c r="L84" s="172"/>
      <c r="M84" s="173"/>
      <c r="N84" s="173"/>
      <c r="O84" s="174"/>
      <c r="P84" s="12"/>
      <c r="Q84" s="96"/>
    </row>
    <row r="85" spans="1:17" ht="15" thickBot="1" x14ac:dyDescent="0.4">
      <c r="B85" s="90"/>
      <c r="C85" s="9"/>
      <c r="D85" s="172"/>
      <c r="E85" s="173"/>
      <c r="F85" s="173"/>
      <c r="G85" s="173"/>
      <c r="H85" s="172"/>
      <c r="I85" s="173"/>
      <c r="J85" s="173"/>
      <c r="K85" s="174"/>
      <c r="L85" s="172"/>
      <c r="M85" s="173"/>
      <c r="N85" s="173"/>
      <c r="O85" s="174"/>
      <c r="P85" s="12"/>
      <c r="Q85" s="96"/>
    </row>
    <row r="86" spans="1:17" ht="15" thickBot="1" x14ac:dyDescent="0.4">
      <c r="B86" s="90"/>
      <c r="C86" s="9"/>
      <c r="D86" s="175"/>
      <c r="E86" s="176"/>
      <c r="F86" s="176"/>
      <c r="G86" s="176"/>
      <c r="H86" s="177" t="s">
        <v>191</v>
      </c>
      <c r="I86" s="178"/>
      <c r="J86" s="178"/>
      <c r="K86" s="179"/>
      <c r="L86" s="175"/>
      <c r="M86" s="176"/>
      <c r="N86" s="176"/>
      <c r="O86" s="180"/>
      <c r="P86" s="12"/>
      <c r="Q86" s="96"/>
    </row>
    <row r="87" spans="1:17" ht="5.15" customHeight="1" thickBot="1" x14ac:dyDescent="0.4">
      <c r="B87" s="90"/>
      <c r="C87" s="72"/>
      <c r="D87" s="73"/>
      <c r="E87" s="73"/>
      <c r="F87" s="73"/>
      <c r="G87" s="74"/>
      <c r="H87" s="73"/>
      <c r="I87" s="73"/>
      <c r="J87" s="73"/>
      <c r="K87" s="73"/>
      <c r="L87" s="73"/>
      <c r="M87" s="73"/>
      <c r="N87" s="73"/>
      <c r="O87" s="73"/>
      <c r="P87" s="75"/>
      <c r="Q87" s="96"/>
    </row>
    <row r="88" spans="1:17" ht="15" thickTop="1" x14ac:dyDescent="0.35">
      <c r="B88" s="93"/>
      <c r="C88" s="98"/>
      <c r="D88" s="98"/>
      <c r="E88" s="98"/>
      <c r="F88" s="98"/>
      <c r="G88" s="98"/>
      <c r="H88" s="98"/>
      <c r="I88" s="98"/>
      <c r="J88" s="98"/>
      <c r="K88" s="98"/>
      <c r="L88" s="98"/>
      <c r="M88" s="98"/>
      <c r="N88" s="98"/>
      <c r="O88" s="98"/>
      <c r="P88" s="98"/>
      <c r="Q88" s="99"/>
    </row>
    <row r="91" spans="1:17" x14ac:dyDescent="0.35">
      <c r="A91" s="106"/>
      <c r="B91" s="170"/>
      <c r="C91" s="1" t="s">
        <v>200</v>
      </c>
    </row>
    <row r="92" spans="1:17" x14ac:dyDescent="0.35">
      <c r="B92" s="117"/>
      <c r="C92" s="1" t="s">
        <v>109</v>
      </c>
    </row>
    <row r="93" spans="1:17" x14ac:dyDescent="0.35">
      <c r="B93" s="76"/>
      <c r="C93" s="1" t="s">
        <v>201</v>
      </c>
    </row>
    <row r="94" spans="1:17" x14ac:dyDescent="0.35">
      <c r="B94" s="117" t="s">
        <v>192</v>
      </c>
    </row>
    <row r="96" spans="1:17" x14ac:dyDescent="0.35">
      <c r="B96" s="171"/>
      <c r="C96" s="1" t="s">
        <v>193</v>
      </c>
    </row>
    <row r="98" spans="1:18" x14ac:dyDescent="0.35">
      <c r="B98" s="85" t="s">
        <v>174</v>
      </c>
    </row>
    <row r="99" spans="1:18" x14ac:dyDescent="0.35">
      <c r="A99" s="85"/>
      <c r="B99" s="85" t="s">
        <v>202</v>
      </c>
      <c r="C99" s="85"/>
      <c r="D99" s="85"/>
      <c r="E99" s="85"/>
      <c r="F99" s="85"/>
      <c r="G99" s="85"/>
      <c r="H99" s="85"/>
      <c r="I99" s="85"/>
      <c r="J99" s="85"/>
      <c r="K99" s="85"/>
      <c r="L99" s="85"/>
      <c r="M99" s="85"/>
      <c r="N99" s="85"/>
    </row>
    <row r="100" spans="1:18" x14ac:dyDescent="0.35">
      <c r="B100" s="346" t="s">
        <v>180</v>
      </c>
      <c r="C100" s="346"/>
      <c r="D100" s="346"/>
      <c r="E100" s="346"/>
      <c r="F100" s="346"/>
      <c r="G100" s="346"/>
      <c r="H100" s="346"/>
      <c r="I100" s="346"/>
      <c r="J100" s="346"/>
      <c r="K100" s="346"/>
      <c r="L100" s="346"/>
      <c r="M100" s="346"/>
      <c r="N100" s="346"/>
      <c r="O100" s="346"/>
      <c r="P100" s="346"/>
      <c r="Q100" s="285"/>
      <c r="R100" s="285"/>
    </row>
    <row r="101" spans="1:18" x14ac:dyDescent="0.35">
      <c r="B101" s="346" t="s">
        <v>179</v>
      </c>
    </row>
    <row r="105" spans="1:18" x14ac:dyDescent="0.35">
      <c r="A105" s="426" t="s">
        <v>187</v>
      </c>
    </row>
    <row r="107" spans="1:18" x14ac:dyDescent="0.35">
      <c r="A107" s="1" t="s">
        <v>181</v>
      </c>
    </row>
    <row r="108" spans="1:18" x14ac:dyDescent="0.35">
      <c r="A108" s="1" t="s">
        <v>182</v>
      </c>
    </row>
    <row r="109" spans="1:18" x14ac:dyDescent="0.35">
      <c r="A109" s="1" t="s">
        <v>194</v>
      </c>
    </row>
    <row r="110" spans="1:18" x14ac:dyDescent="0.35">
      <c r="A110" s="1" t="s">
        <v>203</v>
      </c>
    </row>
    <row r="111" spans="1:18" x14ac:dyDescent="0.35">
      <c r="A111" s="1" t="s">
        <v>183</v>
      </c>
    </row>
    <row r="112" spans="1:18" x14ac:dyDescent="0.35">
      <c r="A112" s="1" t="s">
        <v>184</v>
      </c>
    </row>
    <row r="113" spans="1:1" x14ac:dyDescent="0.35">
      <c r="A113" s="1" t="s">
        <v>195</v>
      </c>
    </row>
    <row r="114" spans="1:1" x14ac:dyDescent="0.35">
      <c r="A114" s="1" t="s">
        <v>196</v>
      </c>
    </row>
    <row r="115" spans="1:1" x14ac:dyDescent="0.35">
      <c r="A115" s="1" t="s">
        <v>185</v>
      </c>
    </row>
    <row r="116" spans="1:1" x14ac:dyDescent="0.35">
      <c r="A116" s="1" t="s">
        <v>186</v>
      </c>
    </row>
  </sheetData>
  <sheetProtection insertRows="0" deleteRows="0"/>
  <mergeCells count="95">
    <mergeCell ref="N56:N57"/>
    <mergeCell ref="O56:O57"/>
    <mergeCell ref="G65:I65"/>
    <mergeCell ref="M70:N70"/>
    <mergeCell ref="G58:I58"/>
    <mergeCell ref="G59:I59"/>
    <mergeCell ref="G60:I60"/>
    <mergeCell ref="G63:I63"/>
    <mergeCell ref="G64:I64"/>
    <mergeCell ref="M62:O63"/>
    <mergeCell ref="M64:N65"/>
    <mergeCell ref="O64:O65"/>
    <mergeCell ref="B4:Q4"/>
    <mergeCell ref="B1:Q1"/>
    <mergeCell ref="B2:Q2"/>
    <mergeCell ref="G50:I50"/>
    <mergeCell ref="G46:I46"/>
    <mergeCell ref="G47:I47"/>
    <mergeCell ref="G48:I48"/>
    <mergeCell ref="G40:I40"/>
    <mergeCell ref="G45:I45"/>
    <mergeCell ref="M43:M44"/>
    <mergeCell ref="N43:N44"/>
    <mergeCell ref="O43:O44"/>
    <mergeCell ref="G42:I42"/>
    <mergeCell ref="G39:I39"/>
    <mergeCell ref="G41:I41"/>
    <mergeCell ref="G36:I37"/>
    <mergeCell ref="N77:O77"/>
    <mergeCell ref="K67:K68"/>
    <mergeCell ref="D70:F70"/>
    <mergeCell ref="D67:F67"/>
    <mergeCell ref="D68:F68"/>
    <mergeCell ref="G67:I68"/>
    <mergeCell ref="J67:J68"/>
    <mergeCell ref="G70:I70"/>
    <mergeCell ref="E77:G77"/>
    <mergeCell ref="H74:K74"/>
    <mergeCell ref="I77:K77"/>
    <mergeCell ref="D72:F72"/>
    <mergeCell ref="H72:J72"/>
    <mergeCell ref="L72:O72"/>
    <mergeCell ref="G57:I57"/>
    <mergeCell ref="M51:M52"/>
    <mergeCell ref="N51:N52"/>
    <mergeCell ref="C19:D20"/>
    <mergeCell ref="E19:E20"/>
    <mergeCell ref="E31:H31"/>
    <mergeCell ref="K36:K37"/>
    <mergeCell ref="E33:H34"/>
    <mergeCell ref="C21:D22"/>
    <mergeCell ref="E21:E22"/>
    <mergeCell ref="H21:P22"/>
    <mergeCell ref="F21:G22"/>
    <mergeCell ref="K15:P20"/>
    <mergeCell ref="G53:I53"/>
    <mergeCell ref="G55:I55"/>
    <mergeCell ref="M56:M57"/>
    <mergeCell ref="O51:O52"/>
    <mergeCell ref="D33:D34"/>
    <mergeCell ref="K32:L33"/>
    <mergeCell ref="M32:N33"/>
    <mergeCell ref="O32:O33"/>
    <mergeCell ref="D36:F37"/>
    <mergeCell ref="M36:O36"/>
    <mergeCell ref="K34:L34"/>
    <mergeCell ref="E32:H32"/>
    <mergeCell ref="J28:J32"/>
    <mergeCell ref="M34:N34"/>
    <mergeCell ref="M30:N30"/>
    <mergeCell ref="K30:L30"/>
    <mergeCell ref="M31:N31"/>
    <mergeCell ref="M37:O37"/>
    <mergeCell ref="J36:J37"/>
    <mergeCell ref="F15:J15"/>
    <mergeCell ref="F16:J16"/>
    <mergeCell ref="F17:J17"/>
    <mergeCell ref="F18:J18"/>
    <mergeCell ref="F19:J19"/>
    <mergeCell ref="C17:E18"/>
    <mergeCell ref="C15:E16"/>
    <mergeCell ref="J33:J34"/>
    <mergeCell ref="E30:H30"/>
    <mergeCell ref="M26:N26"/>
    <mergeCell ref="K26:L26"/>
    <mergeCell ref="E25:H25"/>
    <mergeCell ref="E26:H26"/>
    <mergeCell ref="E29:H29"/>
    <mergeCell ref="M28:N28"/>
    <mergeCell ref="M29:N29"/>
    <mergeCell ref="K25:O25"/>
    <mergeCell ref="J25:J26"/>
    <mergeCell ref="K28:L28"/>
    <mergeCell ref="K29:L29"/>
    <mergeCell ref="E28:H28"/>
  </mergeCells>
  <conditionalFormatting sqref="J33:J34">
    <cfRule type="expression" dxfId="9" priority="1">
      <formula>$J$33="ERREUR"</formula>
    </cfRule>
  </conditionalFormatting>
  <printOptions horizontalCentered="1"/>
  <pageMargins left="0.23622047244094491" right="0.23622047244094491" top="0.74803149606299213" bottom="0.74803149606299213" header="0.31496062992125984" footer="0.31496062992125984"/>
  <pageSetup paperSize="8" scale="74"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94"/>
  <sheetViews>
    <sheetView showGridLines="0" topLeftCell="A7" workbookViewId="0">
      <selection activeCell="F16" sqref="F16:J16"/>
    </sheetView>
  </sheetViews>
  <sheetFormatPr baseColWidth="10" defaultColWidth="11.453125" defaultRowHeight="14.5" x14ac:dyDescent="0.35"/>
  <cols>
    <col min="1" max="1" width="23.81640625" style="1" customWidth="1"/>
    <col min="2" max="2" width="4.7265625" style="1" customWidth="1"/>
    <col min="3" max="3" width="1" style="1" customWidth="1"/>
    <col min="4" max="4" width="10.453125" style="1" customWidth="1"/>
    <col min="5" max="5" width="9.453125" style="1" customWidth="1"/>
    <col min="6" max="6" width="8.26953125" style="1" customWidth="1"/>
    <col min="7" max="7" width="5.7265625" style="1" customWidth="1"/>
    <col min="8" max="8" width="6.1796875" style="1" customWidth="1"/>
    <col min="9" max="9" width="0.81640625" style="1" customWidth="1"/>
    <col min="10" max="10" width="12.81640625" style="1" customWidth="1"/>
    <col min="11" max="11" width="12.1796875" style="1" customWidth="1"/>
    <col min="12" max="12" width="0.81640625" style="1" customWidth="1"/>
    <col min="13" max="13" width="5.1796875" style="1" customWidth="1"/>
    <col min="14" max="14" width="7.26953125" style="1" customWidth="1"/>
    <col min="15" max="15" width="11.7265625" style="1" customWidth="1"/>
    <col min="16" max="16" width="1" style="1" customWidth="1"/>
    <col min="17" max="17" width="4.7265625" style="1" customWidth="1"/>
    <col min="18" max="16384" width="11.453125" style="1"/>
  </cols>
  <sheetData>
    <row r="1" spans="1:21" ht="31.5" customHeight="1" x14ac:dyDescent="0.35">
      <c r="A1" s="118" t="s">
        <v>99</v>
      </c>
      <c r="B1" s="565" t="s">
        <v>107</v>
      </c>
      <c r="C1" s="565"/>
      <c r="D1" s="565"/>
      <c r="E1" s="565"/>
      <c r="F1" s="565"/>
      <c r="G1" s="565"/>
      <c r="H1" s="565"/>
      <c r="I1" s="565"/>
      <c r="J1" s="565"/>
      <c r="K1" s="565"/>
      <c r="L1" s="565"/>
      <c r="M1" s="565"/>
      <c r="N1" s="565"/>
      <c r="O1" s="565"/>
      <c r="P1" s="565"/>
      <c r="Q1" s="565"/>
      <c r="R1" s="104"/>
      <c r="S1" s="104"/>
      <c r="T1" s="104"/>
      <c r="U1" s="104"/>
    </row>
    <row r="2" spans="1:21" ht="13.5" customHeight="1" x14ac:dyDescent="0.35">
      <c r="A2" s="103"/>
      <c r="B2" s="566" t="s">
        <v>83</v>
      </c>
      <c r="C2" s="566"/>
      <c r="D2" s="566"/>
      <c r="E2" s="566"/>
      <c r="F2" s="566"/>
      <c r="G2" s="566"/>
      <c r="H2" s="566"/>
      <c r="I2" s="566"/>
      <c r="J2" s="566"/>
      <c r="K2" s="566"/>
      <c r="L2" s="566"/>
      <c r="M2" s="566"/>
      <c r="N2" s="566"/>
      <c r="O2" s="566"/>
      <c r="P2" s="566"/>
      <c r="Q2" s="566"/>
      <c r="R2" s="103"/>
      <c r="S2" s="103"/>
      <c r="T2" s="103"/>
      <c r="U2" s="103"/>
    </row>
    <row r="3" spans="1:21" ht="13.5" customHeight="1" x14ac:dyDescent="0.35">
      <c r="A3" s="103"/>
      <c r="B3" s="342"/>
      <c r="C3" s="342"/>
      <c r="D3" s="342"/>
      <c r="E3" s="342"/>
      <c r="F3" s="342"/>
      <c r="G3" s="342"/>
      <c r="H3" s="342"/>
      <c r="I3" s="342"/>
      <c r="J3" s="342"/>
      <c r="K3" s="342"/>
      <c r="L3" s="342"/>
      <c r="M3" s="342"/>
      <c r="N3" s="342"/>
      <c r="O3" s="342"/>
      <c r="P3" s="342"/>
      <c r="Q3" s="342"/>
      <c r="R3" s="103"/>
      <c r="S3" s="103"/>
      <c r="T3" s="103"/>
      <c r="U3" s="103"/>
    </row>
    <row r="4" spans="1:21" ht="13.5" customHeight="1" x14ac:dyDescent="0.35">
      <c r="A4" s="103"/>
      <c r="B4" s="564"/>
      <c r="C4" s="564"/>
      <c r="D4" s="564"/>
      <c r="E4" s="564"/>
      <c r="F4" s="564"/>
      <c r="G4" s="564"/>
      <c r="H4" s="564"/>
      <c r="I4" s="564"/>
      <c r="J4" s="564"/>
      <c r="K4" s="564"/>
      <c r="L4" s="564"/>
      <c r="M4" s="564"/>
      <c r="N4" s="564"/>
      <c r="O4" s="564"/>
      <c r="P4" s="564"/>
      <c r="Q4" s="564"/>
      <c r="R4" s="103"/>
      <c r="S4" s="103"/>
      <c r="T4" s="103"/>
      <c r="U4" s="103"/>
    </row>
    <row r="5" spans="1:21" ht="13.5" customHeight="1" x14ac:dyDescent="0.35">
      <c r="A5" s="103"/>
      <c r="B5" s="342"/>
      <c r="C5" s="342"/>
      <c r="D5" s="342"/>
      <c r="E5" s="342"/>
      <c r="F5" s="342"/>
      <c r="G5" s="342"/>
      <c r="H5" s="342"/>
      <c r="I5" s="342"/>
      <c r="J5" s="342"/>
      <c r="K5" s="342"/>
      <c r="L5" s="342"/>
      <c r="M5" s="342"/>
      <c r="N5" s="342"/>
      <c r="O5" s="342"/>
      <c r="P5" s="342"/>
      <c r="Q5" s="342"/>
      <c r="R5" s="103"/>
      <c r="S5" s="103"/>
      <c r="T5" s="103"/>
      <c r="U5" s="103"/>
    </row>
    <row r="14" spans="1:21" ht="15" thickBot="1" x14ac:dyDescent="0.4">
      <c r="B14" s="86"/>
      <c r="C14" s="94"/>
      <c r="D14" s="94"/>
      <c r="E14" s="94"/>
      <c r="F14" s="94"/>
      <c r="G14" s="94"/>
      <c r="H14" s="94"/>
      <c r="I14" s="94"/>
      <c r="J14" s="94"/>
      <c r="K14" s="94"/>
      <c r="L14" s="94"/>
      <c r="M14" s="94"/>
      <c r="N14" s="94"/>
      <c r="O14" s="94"/>
      <c r="P14" s="94"/>
      <c r="Q14" s="95"/>
    </row>
    <row r="15" spans="1:21" ht="15" customHeight="1" x14ac:dyDescent="0.35">
      <c r="B15" s="90"/>
      <c r="C15" s="434" t="s">
        <v>108</v>
      </c>
      <c r="D15" s="435"/>
      <c r="E15" s="436"/>
      <c r="F15" s="465" t="s">
        <v>2</v>
      </c>
      <c r="G15" s="466"/>
      <c r="H15" s="466"/>
      <c r="I15" s="466"/>
      <c r="J15" s="466"/>
      <c r="K15" s="124"/>
      <c r="L15" s="125"/>
      <c r="M15" s="125"/>
      <c r="N15" s="671"/>
      <c r="O15" s="671"/>
      <c r="P15" s="672"/>
      <c r="Q15" s="96"/>
    </row>
    <row r="16" spans="1:21" x14ac:dyDescent="0.35">
      <c r="B16" s="90"/>
      <c r="C16" s="437"/>
      <c r="D16" s="438"/>
      <c r="E16" s="439"/>
      <c r="F16" s="467" t="s">
        <v>209</v>
      </c>
      <c r="G16" s="468"/>
      <c r="H16" s="468"/>
      <c r="I16" s="468"/>
      <c r="J16" s="468"/>
      <c r="K16" s="2"/>
      <c r="L16" s="3"/>
      <c r="M16" s="3"/>
      <c r="N16" s="673"/>
      <c r="O16" s="673"/>
      <c r="P16" s="674"/>
      <c r="Q16" s="96"/>
    </row>
    <row r="17" spans="2:17" x14ac:dyDescent="0.35">
      <c r="B17" s="90"/>
      <c r="C17" s="675" t="s">
        <v>135</v>
      </c>
      <c r="D17" s="676"/>
      <c r="E17" s="677"/>
      <c r="F17" s="469" t="s">
        <v>3</v>
      </c>
      <c r="G17" s="470"/>
      <c r="H17" s="470"/>
      <c r="I17" s="470"/>
      <c r="J17" s="470"/>
      <c r="K17" s="2"/>
      <c r="L17" s="3"/>
      <c r="M17" s="3"/>
      <c r="N17" s="673"/>
      <c r="O17" s="673"/>
      <c r="P17" s="674"/>
      <c r="Q17" s="96"/>
    </row>
    <row r="18" spans="2:17" ht="15" thickBot="1" x14ac:dyDescent="0.4">
      <c r="B18" s="90"/>
      <c r="C18" s="678"/>
      <c r="D18" s="679"/>
      <c r="E18" s="680"/>
      <c r="F18" s="471" t="s">
        <v>6</v>
      </c>
      <c r="G18" s="472"/>
      <c r="H18" s="472"/>
      <c r="I18" s="472"/>
      <c r="J18" s="472"/>
      <c r="K18" s="2"/>
      <c r="L18" s="3"/>
      <c r="M18" s="3"/>
      <c r="N18" s="673"/>
      <c r="O18" s="673"/>
      <c r="P18" s="674"/>
      <c r="Q18" s="96"/>
    </row>
    <row r="19" spans="2:17" x14ac:dyDescent="0.35">
      <c r="B19" s="90"/>
      <c r="C19" s="681" t="s">
        <v>0</v>
      </c>
      <c r="D19" s="653"/>
      <c r="E19" s="683" t="s">
        <v>100</v>
      </c>
      <c r="F19" s="471" t="s">
        <v>7</v>
      </c>
      <c r="G19" s="472"/>
      <c r="H19" s="472"/>
      <c r="I19" s="472"/>
      <c r="J19" s="472"/>
      <c r="K19" s="2"/>
      <c r="L19" s="3"/>
      <c r="M19" s="3"/>
      <c r="N19" s="673"/>
      <c r="O19" s="673"/>
      <c r="P19" s="674"/>
      <c r="Q19" s="96"/>
    </row>
    <row r="20" spans="2:17" ht="15" customHeight="1" thickBot="1" x14ac:dyDescent="0.4">
      <c r="B20" s="90"/>
      <c r="C20" s="682"/>
      <c r="D20" s="656"/>
      <c r="E20" s="684"/>
      <c r="F20" s="4"/>
      <c r="G20" s="4"/>
      <c r="H20" s="4"/>
      <c r="I20" s="5"/>
      <c r="J20" s="2"/>
      <c r="K20" s="2"/>
      <c r="L20" s="3"/>
      <c r="M20" s="3"/>
      <c r="N20" s="4"/>
      <c r="O20" s="4"/>
      <c r="P20" s="126"/>
      <c r="Q20" s="96"/>
    </row>
    <row r="21" spans="2:17" ht="15" customHeight="1" thickTop="1" x14ac:dyDescent="0.35">
      <c r="B21" s="90"/>
      <c r="C21" s="517" t="s">
        <v>101</v>
      </c>
      <c r="D21" s="518"/>
      <c r="E21" s="660" t="s">
        <v>102</v>
      </c>
      <c r="F21" s="527" t="s">
        <v>1</v>
      </c>
      <c r="G21" s="528"/>
      <c r="H21" s="662" t="s">
        <v>72</v>
      </c>
      <c r="I21" s="662"/>
      <c r="J21" s="662"/>
      <c r="K21" s="662"/>
      <c r="L21" s="662"/>
      <c r="M21" s="662"/>
      <c r="N21" s="662"/>
      <c r="O21" s="662"/>
      <c r="P21" s="663"/>
      <c r="Q21" s="96"/>
    </row>
    <row r="22" spans="2:17" ht="15" thickBot="1" x14ac:dyDescent="0.4">
      <c r="B22" s="90"/>
      <c r="C22" s="519"/>
      <c r="D22" s="520"/>
      <c r="E22" s="661"/>
      <c r="F22" s="529"/>
      <c r="G22" s="530"/>
      <c r="H22" s="664"/>
      <c r="I22" s="664"/>
      <c r="J22" s="664"/>
      <c r="K22" s="664"/>
      <c r="L22" s="664"/>
      <c r="M22" s="664"/>
      <c r="N22" s="664"/>
      <c r="O22" s="664"/>
      <c r="P22" s="665"/>
      <c r="Q22" s="96"/>
    </row>
    <row r="23" spans="2:17" ht="17.25" customHeight="1" thickBot="1" x14ac:dyDescent="0.4">
      <c r="B23" s="90"/>
      <c r="C23" s="122"/>
      <c r="D23" s="122"/>
      <c r="E23" s="123"/>
      <c r="F23" s="119"/>
      <c r="G23" s="119"/>
      <c r="H23" s="120"/>
      <c r="I23" s="120"/>
      <c r="J23" s="120"/>
      <c r="K23" s="120"/>
      <c r="L23" s="120"/>
      <c r="M23" s="120"/>
      <c r="N23" s="120"/>
      <c r="O23" s="120"/>
      <c r="P23" s="121"/>
      <c r="Q23" s="96"/>
    </row>
    <row r="24" spans="2:17" ht="5.15" customHeight="1" thickTop="1" thickBot="1" x14ac:dyDescent="0.4">
      <c r="B24" s="90"/>
      <c r="C24" s="6"/>
      <c r="D24" s="7"/>
      <c r="E24" s="7"/>
      <c r="F24" s="7"/>
      <c r="G24" s="7"/>
      <c r="H24" s="7"/>
      <c r="I24" s="7"/>
      <c r="J24" s="7"/>
      <c r="K24" s="7"/>
      <c r="L24" s="7"/>
      <c r="M24" s="7"/>
      <c r="N24" s="7"/>
      <c r="O24" s="7"/>
      <c r="P24" s="8"/>
      <c r="Q24" s="96"/>
    </row>
    <row r="25" spans="2:17" ht="15" customHeight="1" x14ac:dyDescent="0.35">
      <c r="B25" s="90"/>
      <c r="C25" s="9"/>
      <c r="D25" s="10" t="s">
        <v>4</v>
      </c>
      <c r="E25" s="666" t="s">
        <v>18</v>
      </c>
      <c r="F25" s="667"/>
      <c r="G25" s="667"/>
      <c r="H25" s="668"/>
      <c r="I25" s="11"/>
      <c r="J25" s="459" t="s">
        <v>14</v>
      </c>
      <c r="K25" s="456" t="s">
        <v>13</v>
      </c>
      <c r="L25" s="457"/>
      <c r="M25" s="457"/>
      <c r="N25" s="457"/>
      <c r="O25" s="458"/>
      <c r="P25" s="12"/>
      <c r="Q25" s="96"/>
    </row>
    <row r="26" spans="2:17" ht="15" customHeight="1" thickBot="1" x14ac:dyDescent="0.4">
      <c r="B26" s="90"/>
      <c r="C26" s="9"/>
      <c r="D26" s="13" t="s">
        <v>33</v>
      </c>
      <c r="E26" s="669" t="s">
        <v>32</v>
      </c>
      <c r="F26" s="669"/>
      <c r="G26" s="669"/>
      <c r="H26" s="670"/>
      <c r="I26" s="11"/>
      <c r="J26" s="460"/>
      <c r="K26" s="446" t="s">
        <v>9</v>
      </c>
      <c r="L26" s="445"/>
      <c r="M26" s="444" t="s">
        <v>10</v>
      </c>
      <c r="N26" s="445"/>
      <c r="O26" s="14" t="s">
        <v>11</v>
      </c>
      <c r="P26" s="12"/>
      <c r="Q26" s="96"/>
    </row>
    <row r="27" spans="2:17" ht="3.75" customHeight="1" thickBot="1" x14ac:dyDescent="0.4">
      <c r="B27" s="90"/>
      <c r="C27" s="9"/>
      <c r="D27" s="15"/>
      <c r="E27" s="340"/>
      <c r="F27" s="340"/>
      <c r="G27" s="340"/>
      <c r="H27" s="340"/>
      <c r="I27" s="11"/>
      <c r="J27" s="396"/>
      <c r="K27" s="16"/>
      <c r="L27" s="17"/>
      <c r="M27" s="397"/>
      <c r="N27" s="398"/>
      <c r="O27" s="18"/>
      <c r="P27" s="12"/>
      <c r="Q27" s="96"/>
    </row>
    <row r="28" spans="2:17" x14ac:dyDescent="0.35">
      <c r="B28" s="90"/>
      <c r="C28" s="9"/>
      <c r="D28" s="138" t="s">
        <v>39</v>
      </c>
      <c r="E28" s="653" t="s">
        <v>69</v>
      </c>
      <c r="F28" s="653"/>
      <c r="G28" s="653"/>
      <c r="H28" s="654"/>
      <c r="I28" s="19"/>
      <c r="J28" s="655">
        <v>5.5E-2</v>
      </c>
      <c r="K28" s="461" t="s">
        <v>15</v>
      </c>
      <c r="L28" s="462"/>
      <c r="M28" s="480">
        <v>100000</v>
      </c>
      <c r="N28" s="481"/>
      <c r="O28" s="20">
        <f>M28*(1+J28)</f>
        <v>105500</v>
      </c>
      <c r="P28" s="12"/>
      <c r="Q28" s="96"/>
    </row>
    <row r="29" spans="2:17" x14ac:dyDescent="0.35">
      <c r="B29" s="90"/>
      <c r="C29" s="9"/>
      <c r="D29" s="138"/>
      <c r="E29" s="656" t="s">
        <v>70</v>
      </c>
      <c r="F29" s="656"/>
      <c r="G29" s="656"/>
      <c r="H29" s="657"/>
      <c r="I29" s="19"/>
      <c r="J29" s="655"/>
      <c r="K29" s="461" t="s">
        <v>17</v>
      </c>
      <c r="L29" s="462"/>
      <c r="M29" s="497">
        <v>100</v>
      </c>
      <c r="N29" s="498"/>
      <c r="O29" s="20">
        <f>M29*(1+J28)</f>
        <v>105.5</v>
      </c>
      <c r="P29" s="12"/>
      <c r="Q29" s="96"/>
    </row>
    <row r="30" spans="2:17" x14ac:dyDescent="0.35">
      <c r="B30" s="90"/>
      <c r="C30" s="9"/>
      <c r="D30" s="138"/>
      <c r="E30" s="656" t="s">
        <v>71</v>
      </c>
      <c r="F30" s="656"/>
      <c r="G30" s="656"/>
      <c r="H30" s="657"/>
      <c r="I30" s="19"/>
      <c r="J30" s="655"/>
      <c r="K30" s="461" t="s">
        <v>12</v>
      </c>
      <c r="L30" s="462"/>
      <c r="M30" s="497">
        <v>200</v>
      </c>
      <c r="N30" s="498"/>
      <c r="O30" s="20">
        <f>M30*(1+J28)</f>
        <v>211</v>
      </c>
      <c r="P30" s="12"/>
      <c r="Q30" s="96"/>
    </row>
    <row r="31" spans="2:17" ht="15" thickBot="1" x14ac:dyDescent="0.4">
      <c r="B31" s="90"/>
      <c r="C31" s="9"/>
      <c r="D31" s="139" t="s">
        <v>94</v>
      </c>
      <c r="E31" s="658">
        <v>0</v>
      </c>
      <c r="F31" s="658"/>
      <c r="G31" s="658"/>
      <c r="H31" s="659"/>
      <c r="I31" s="19"/>
      <c r="J31" s="655"/>
      <c r="K31" s="112"/>
      <c r="L31" s="116"/>
      <c r="M31" s="497"/>
      <c r="N31" s="498"/>
      <c r="O31" s="111"/>
      <c r="P31" s="12"/>
      <c r="Q31" s="96"/>
    </row>
    <row r="32" spans="2:17" ht="3.75" customHeight="1" thickBot="1" x14ac:dyDescent="0.4">
      <c r="B32" s="90"/>
      <c r="C32" s="9"/>
      <c r="D32" s="21"/>
      <c r="E32" s="493"/>
      <c r="F32" s="493"/>
      <c r="G32" s="493"/>
      <c r="H32" s="493"/>
      <c r="I32" s="19"/>
      <c r="J32" s="655"/>
      <c r="K32" s="476"/>
      <c r="L32" s="477"/>
      <c r="M32" s="480"/>
      <c r="N32" s="481"/>
      <c r="O32" s="484"/>
      <c r="P32" s="12"/>
      <c r="Q32" s="96"/>
    </row>
    <row r="33" spans="2:17" ht="7" customHeight="1" thickBot="1" x14ac:dyDescent="0.4">
      <c r="B33" s="90"/>
      <c r="C33" s="9"/>
      <c r="D33" s="474" t="s">
        <v>5</v>
      </c>
      <c r="E33" s="647">
        <v>42750</v>
      </c>
      <c r="F33" s="647"/>
      <c r="G33" s="647"/>
      <c r="H33" s="648"/>
      <c r="I33" s="19"/>
      <c r="J33" s="440" t="str">
        <f>IF(M34=G42,"DGD",IF(M34&lt;G42,"ERREUR",""))</f>
        <v>DGD</v>
      </c>
      <c r="K33" s="478"/>
      <c r="L33" s="479"/>
      <c r="M33" s="482"/>
      <c r="N33" s="483"/>
      <c r="O33" s="485"/>
      <c r="P33" s="12"/>
      <c r="Q33" s="96"/>
    </row>
    <row r="34" spans="2:17" ht="16.5" customHeight="1" thickBot="1" x14ac:dyDescent="0.4">
      <c r="B34" s="90"/>
      <c r="C34" s="9"/>
      <c r="D34" s="475"/>
      <c r="E34" s="649"/>
      <c r="F34" s="649"/>
      <c r="G34" s="649"/>
      <c r="H34" s="650"/>
      <c r="I34" s="22"/>
      <c r="J34" s="441"/>
      <c r="K34" s="491" t="s">
        <v>16</v>
      </c>
      <c r="L34" s="492"/>
      <c r="M34" s="651">
        <f>SUM(M28:N33)</f>
        <v>100300</v>
      </c>
      <c r="N34" s="652"/>
      <c r="O34" s="182">
        <f>SUM(O28:O33)</f>
        <v>105816.5</v>
      </c>
      <c r="P34" s="12"/>
      <c r="Q34" s="96"/>
    </row>
    <row r="35" spans="2:17" ht="7.5" customHeight="1" thickBot="1" x14ac:dyDescent="0.4">
      <c r="B35" s="90"/>
      <c r="C35" s="9"/>
      <c r="D35" s="23"/>
      <c r="E35" s="23"/>
      <c r="F35" s="23"/>
      <c r="G35" s="23"/>
      <c r="H35" s="23"/>
      <c r="I35" s="23"/>
      <c r="J35" s="23"/>
      <c r="K35" s="23"/>
      <c r="L35" s="23"/>
      <c r="M35" s="23"/>
      <c r="N35" s="23"/>
      <c r="O35" s="23"/>
      <c r="P35" s="12"/>
      <c r="Q35" s="96"/>
    </row>
    <row r="36" spans="2:17" ht="12.75" customHeight="1" x14ac:dyDescent="0.35">
      <c r="B36" s="90"/>
      <c r="C36" s="9"/>
      <c r="D36" s="486" t="s">
        <v>199</v>
      </c>
      <c r="E36" s="487"/>
      <c r="F36" s="487"/>
      <c r="G36" s="576" t="s">
        <v>21</v>
      </c>
      <c r="H36" s="577"/>
      <c r="I36" s="578"/>
      <c r="J36" s="500" t="s">
        <v>134</v>
      </c>
      <c r="K36" s="511" t="s">
        <v>22</v>
      </c>
      <c r="L36" s="24"/>
      <c r="M36" s="486" t="s">
        <v>23</v>
      </c>
      <c r="N36" s="487"/>
      <c r="O36" s="490"/>
      <c r="P36" s="12"/>
      <c r="Q36" s="96"/>
    </row>
    <row r="37" spans="2:17" ht="13.5" customHeight="1" x14ac:dyDescent="0.35">
      <c r="B37" s="90"/>
      <c r="C37" s="9"/>
      <c r="D37" s="488"/>
      <c r="E37" s="489"/>
      <c r="F37" s="489"/>
      <c r="G37" s="579"/>
      <c r="H37" s="580"/>
      <c r="I37" s="581"/>
      <c r="J37" s="501"/>
      <c r="K37" s="512"/>
      <c r="L37" s="24"/>
      <c r="M37" s="488" t="str">
        <f>E28</f>
        <v>NOM</v>
      </c>
      <c r="N37" s="489"/>
      <c r="O37" s="499"/>
      <c r="P37" s="12"/>
      <c r="Q37" s="96"/>
    </row>
    <row r="38" spans="2:17" ht="12" customHeight="1" x14ac:dyDescent="0.35">
      <c r="B38" s="90"/>
      <c r="C38" s="9"/>
      <c r="D38" s="25"/>
      <c r="E38" s="26"/>
      <c r="F38" s="26"/>
      <c r="G38" s="409"/>
      <c r="H38" s="410"/>
      <c r="I38" s="411"/>
      <c r="J38" s="412"/>
      <c r="K38" s="27"/>
      <c r="L38" s="24"/>
      <c r="M38" s="28" t="s">
        <v>19</v>
      </c>
      <c r="N38" s="29" t="s">
        <v>8</v>
      </c>
      <c r="O38" s="30" t="s">
        <v>20</v>
      </c>
      <c r="P38" s="12"/>
      <c r="Q38" s="96"/>
    </row>
    <row r="39" spans="2:17" ht="12" customHeight="1" x14ac:dyDescent="0.35">
      <c r="B39" s="90"/>
      <c r="C39" s="9"/>
      <c r="D39" s="31" t="s">
        <v>46</v>
      </c>
      <c r="E39" s="32"/>
      <c r="F39" s="32"/>
      <c r="G39" s="632">
        <v>100100</v>
      </c>
      <c r="H39" s="633"/>
      <c r="I39" s="634"/>
      <c r="J39" s="413">
        <v>90100</v>
      </c>
      <c r="K39" s="306">
        <f>G39-J39</f>
        <v>10000</v>
      </c>
      <c r="L39" s="33"/>
      <c r="M39" s="339">
        <v>1</v>
      </c>
      <c r="N39" s="414">
        <v>42353</v>
      </c>
      <c r="O39" s="415">
        <v>5000</v>
      </c>
      <c r="P39" s="12"/>
      <c r="Q39" s="96"/>
    </row>
    <row r="40" spans="2:17" ht="12" customHeight="1" x14ac:dyDescent="0.35">
      <c r="B40" s="90"/>
      <c r="C40" s="9"/>
      <c r="D40" s="31" t="s">
        <v>47</v>
      </c>
      <c r="E40" s="32"/>
      <c r="F40" s="32"/>
      <c r="G40" s="632">
        <v>200</v>
      </c>
      <c r="H40" s="633"/>
      <c r="I40" s="634"/>
      <c r="J40" s="413">
        <v>200</v>
      </c>
      <c r="K40" s="306">
        <f>G40-J40</f>
        <v>0</v>
      </c>
      <c r="L40" s="33"/>
      <c r="M40" s="339">
        <v>2</v>
      </c>
      <c r="N40" s="414">
        <v>42412</v>
      </c>
      <c r="O40" s="415">
        <v>39805.5</v>
      </c>
      <c r="P40" s="12"/>
      <c r="Q40" s="96"/>
    </row>
    <row r="41" spans="2:17" ht="12" customHeight="1" x14ac:dyDescent="0.35">
      <c r="B41" s="90"/>
      <c r="C41" s="9"/>
      <c r="D41" s="31" t="s">
        <v>48</v>
      </c>
      <c r="E41" s="32"/>
      <c r="F41" s="32"/>
      <c r="G41" s="632">
        <v>0</v>
      </c>
      <c r="H41" s="633"/>
      <c r="I41" s="634"/>
      <c r="J41" s="413">
        <v>0</v>
      </c>
      <c r="K41" s="306">
        <f>G41-J41</f>
        <v>0</v>
      </c>
      <c r="L41" s="33"/>
      <c r="M41" s="339">
        <v>3</v>
      </c>
      <c r="N41" s="414">
        <v>42536</v>
      </c>
      <c r="O41" s="415">
        <v>37115.599999999999</v>
      </c>
      <c r="P41" s="12"/>
      <c r="Q41" s="96"/>
    </row>
    <row r="42" spans="2:17" ht="15" customHeight="1" thickBot="1" x14ac:dyDescent="0.4">
      <c r="B42" s="90"/>
      <c r="C42" s="9"/>
      <c r="D42" s="34" t="s">
        <v>49</v>
      </c>
      <c r="E42" s="35"/>
      <c r="F42" s="35"/>
      <c r="G42" s="644">
        <f>SUM(G39:I41)</f>
        <v>100300</v>
      </c>
      <c r="H42" s="645"/>
      <c r="I42" s="646"/>
      <c r="J42" s="307">
        <f>SUM(J39:J41)</f>
        <v>90300</v>
      </c>
      <c r="K42" s="308">
        <f>SUM(K39:K41)</f>
        <v>10000</v>
      </c>
      <c r="L42" s="33"/>
      <c r="M42" s="339">
        <v>4</v>
      </c>
      <c r="N42" s="414">
        <v>42699</v>
      </c>
      <c r="O42" s="415">
        <v>4441.3</v>
      </c>
      <c r="P42" s="12"/>
      <c r="Q42" s="96"/>
    </row>
    <row r="43" spans="2:17" ht="3.75" customHeight="1" thickBot="1" x14ac:dyDescent="0.4">
      <c r="B43" s="90"/>
      <c r="C43" s="9"/>
      <c r="D43" s="36"/>
      <c r="E43" s="36"/>
      <c r="F43" s="36"/>
      <c r="G43" s="309"/>
      <c r="H43" s="309"/>
      <c r="I43" s="309"/>
      <c r="J43" s="309"/>
      <c r="K43" s="310"/>
      <c r="L43" s="33"/>
      <c r="M43" s="505">
        <v>5</v>
      </c>
      <c r="N43" s="630"/>
      <c r="O43" s="631"/>
      <c r="P43" s="12"/>
      <c r="Q43" s="96"/>
    </row>
    <row r="44" spans="2:17" ht="8.25" customHeight="1" x14ac:dyDescent="0.35">
      <c r="B44" s="90"/>
      <c r="C44" s="9"/>
      <c r="D44" s="37"/>
      <c r="E44" s="38"/>
      <c r="F44" s="38"/>
      <c r="G44" s="421"/>
      <c r="H44" s="422"/>
      <c r="I44" s="423"/>
      <c r="J44" s="424"/>
      <c r="K44" s="315"/>
      <c r="L44" s="33"/>
      <c r="M44" s="505"/>
      <c r="N44" s="630"/>
      <c r="O44" s="631"/>
      <c r="P44" s="12"/>
      <c r="Q44" s="96"/>
    </row>
    <row r="45" spans="2:17" ht="12" customHeight="1" x14ac:dyDescent="0.35">
      <c r="B45" s="90"/>
      <c r="C45" s="9"/>
      <c r="D45" s="31" t="s">
        <v>50</v>
      </c>
      <c r="E45" s="32"/>
      <c r="F45" s="32"/>
      <c r="G45" s="632">
        <v>5000</v>
      </c>
      <c r="H45" s="633"/>
      <c r="I45" s="634"/>
      <c r="J45" s="413">
        <v>5000</v>
      </c>
      <c r="K45" s="306">
        <f>G45-J45</f>
        <v>0</v>
      </c>
      <c r="L45" s="33"/>
      <c r="M45" s="339">
        <v>6</v>
      </c>
      <c r="N45" s="416"/>
      <c r="O45" s="415"/>
      <c r="P45" s="12"/>
      <c r="Q45" s="96"/>
    </row>
    <row r="46" spans="2:17" ht="12" customHeight="1" x14ac:dyDescent="0.35">
      <c r="B46" s="90"/>
      <c r="C46" s="9"/>
      <c r="D46" s="31" t="s">
        <v>51</v>
      </c>
      <c r="E46" s="32"/>
      <c r="F46" s="32"/>
      <c r="G46" s="632">
        <v>-5000</v>
      </c>
      <c r="H46" s="633"/>
      <c r="I46" s="634"/>
      <c r="J46" s="413">
        <v>-5000</v>
      </c>
      <c r="K46" s="306">
        <f>G46-J46</f>
        <v>0</v>
      </c>
      <c r="L46" s="33"/>
      <c r="M46" s="339">
        <v>7</v>
      </c>
      <c r="N46" s="414"/>
      <c r="O46" s="415"/>
      <c r="P46" s="12"/>
      <c r="Q46" s="96"/>
    </row>
    <row r="47" spans="2:17" ht="12" customHeight="1" x14ac:dyDescent="0.35">
      <c r="B47" s="90"/>
      <c r="C47" s="9"/>
      <c r="D47" s="31" t="s">
        <v>52</v>
      </c>
      <c r="E47" s="32"/>
      <c r="F47" s="32"/>
      <c r="G47" s="632">
        <v>0</v>
      </c>
      <c r="H47" s="633"/>
      <c r="I47" s="634"/>
      <c r="J47" s="413">
        <v>0</v>
      </c>
      <c r="K47" s="306">
        <f>G47-J47</f>
        <v>0</v>
      </c>
      <c r="L47" s="33"/>
      <c r="M47" s="339">
        <v>8</v>
      </c>
      <c r="N47" s="414"/>
      <c r="O47" s="415"/>
      <c r="P47" s="12"/>
      <c r="Q47" s="96"/>
    </row>
    <row r="48" spans="2:17" ht="12" customHeight="1" x14ac:dyDescent="0.35">
      <c r="B48" s="90"/>
      <c r="C48" s="9"/>
      <c r="D48" s="31" t="s">
        <v>53</v>
      </c>
      <c r="E48" s="32"/>
      <c r="F48" s="32"/>
      <c r="G48" s="632">
        <v>0</v>
      </c>
      <c r="H48" s="633"/>
      <c r="I48" s="634"/>
      <c r="J48" s="413">
        <v>0</v>
      </c>
      <c r="K48" s="306">
        <f>G48-J48</f>
        <v>0</v>
      </c>
      <c r="L48" s="33"/>
      <c r="M48" s="339">
        <v>9</v>
      </c>
      <c r="N48" s="414"/>
      <c r="O48" s="415"/>
      <c r="P48" s="12"/>
      <c r="Q48" s="96"/>
    </row>
    <row r="49" spans="2:25" ht="12" customHeight="1" x14ac:dyDescent="0.35">
      <c r="B49" s="90"/>
      <c r="C49" s="9"/>
      <c r="D49" s="31"/>
      <c r="E49" s="32"/>
      <c r="F49" s="32"/>
      <c r="G49" s="417"/>
      <c r="H49" s="418"/>
      <c r="I49" s="419"/>
      <c r="J49" s="420"/>
      <c r="K49" s="320"/>
      <c r="L49" s="33"/>
      <c r="M49" s="339">
        <v>10</v>
      </c>
      <c r="N49" s="414"/>
      <c r="O49" s="415"/>
      <c r="P49" s="12"/>
      <c r="Q49" s="96"/>
    </row>
    <row r="50" spans="2:25" ht="15" customHeight="1" thickBot="1" x14ac:dyDescent="0.4">
      <c r="B50" s="90"/>
      <c r="C50" s="9"/>
      <c r="D50" s="34" t="s">
        <v>54</v>
      </c>
      <c r="E50" s="35"/>
      <c r="F50" s="35"/>
      <c r="G50" s="567">
        <f>SUM(G45:I48)</f>
        <v>0</v>
      </c>
      <c r="H50" s="568"/>
      <c r="I50" s="569"/>
      <c r="J50" s="307">
        <f>SUM(J45:J48)</f>
        <v>0</v>
      </c>
      <c r="K50" s="308">
        <f>SUM(K45:K48)</f>
        <v>0</v>
      </c>
      <c r="L50" s="33"/>
      <c r="M50" s="339">
        <v>11</v>
      </c>
      <c r="N50" s="414"/>
      <c r="O50" s="415"/>
      <c r="P50" s="12"/>
      <c r="Q50" s="96"/>
    </row>
    <row r="51" spans="2:25" ht="3.75" customHeight="1" thickBot="1" x14ac:dyDescent="0.4">
      <c r="B51" s="90"/>
      <c r="C51" s="9"/>
      <c r="D51" s="39"/>
      <c r="E51" s="39"/>
      <c r="F51" s="39"/>
      <c r="G51" s="321"/>
      <c r="H51" s="321"/>
      <c r="I51" s="321"/>
      <c r="J51" s="321"/>
      <c r="K51" s="322"/>
      <c r="L51" s="33"/>
      <c r="M51" s="505">
        <v>12</v>
      </c>
      <c r="N51" s="630"/>
      <c r="O51" s="631"/>
      <c r="P51" s="12"/>
      <c r="Q51" s="96"/>
    </row>
    <row r="52" spans="2:25" ht="8.25" customHeight="1" x14ac:dyDescent="0.35">
      <c r="B52" s="90"/>
      <c r="C52" s="9"/>
      <c r="D52" s="41"/>
      <c r="E52" s="42"/>
      <c r="F52" s="42"/>
      <c r="G52" s="385"/>
      <c r="H52" s="386"/>
      <c r="I52" s="387"/>
      <c r="J52" s="387"/>
      <c r="K52" s="315"/>
      <c r="L52" s="33"/>
      <c r="M52" s="505"/>
      <c r="N52" s="630"/>
      <c r="O52" s="631"/>
      <c r="P52" s="12"/>
      <c r="Q52" s="96"/>
    </row>
    <row r="53" spans="2:25" ht="12" customHeight="1" x14ac:dyDescent="0.35">
      <c r="B53" s="90"/>
      <c r="C53" s="9"/>
      <c r="D53" s="43" t="s">
        <v>55</v>
      </c>
      <c r="E53" s="44"/>
      <c r="F53" s="44"/>
      <c r="G53" s="632">
        <v>90.9</v>
      </c>
      <c r="H53" s="633"/>
      <c r="I53" s="634"/>
      <c r="J53" s="413">
        <v>90.9</v>
      </c>
      <c r="K53" s="306">
        <f>G53-J53</f>
        <v>0</v>
      </c>
      <c r="L53" s="33"/>
      <c r="M53" s="339">
        <v>14</v>
      </c>
      <c r="N53" s="414"/>
      <c r="O53" s="415"/>
      <c r="P53" s="12"/>
      <c r="Q53" s="96"/>
    </row>
    <row r="54" spans="2:25" ht="12" customHeight="1" x14ac:dyDescent="0.35">
      <c r="B54" s="90"/>
      <c r="C54" s="9"/>
      <c r="D54" s="43"/>
      <c r="E54" s="44"/>
      <c r="F54" s="44"/>
      <c r="G54" s="326"/>
      <c r="H54" s="327"/>
      <c r="I54" s="328"/>
      <c r="J54" s="328"/>
      <c r="K54" s="320"/>
      <c r="L54" s="33"/>
      <c r="M54" s="339">
        <v>15</v>
      </c>
      <c r="N54" s="414"/>
      <c r="O54" s="415"/>
      <c r="P54" s="12"/>
      <c r="Q54" s="96"/>
      <c r="S54" s="108"/>
    </row>
    <row r="55" spans="2:25" ht="15" customHeight="1" thickBot="1" x14ac:dyDescent="0.4">
      <c r="B55" s="90"/>
      <c r="C55" s="9"/>
      <c r="D55" s="45" t="s">
        <v>24</v>
      </c>
      <c r="E55" s="46"/>
      <c r="F55" s="46"/>
      <c r="G55" s="617">
        <f>SUM(G53:I54)</f>
        <v>90.9</v>
      </c>
      <c r="H55" s="618"/>
      <c r="I55" s="619"/>
      <c r="J55" s="329">
        <f>SUM(J53:J54)</f>
        <v>90.9</v>
      </c>
      <c r="K55" s="330">
        <f>SUM(K53:K54)</f>
        <v>0</v>
      </c>
      <c r="L55" s="33"/>
      <c r="M55" s="339">
        <v>16</v>
      </c>
      <c r="N55" s="414"/>
      <c r="O55" s="415"/>
      <c r="P55" s="12"/>
      <c r="Q55" s="96"/>
    </row>
    <row r="56" spans="2:25" ht="3.75" customHeight="1" thickBot="1" x14ac:dyDescent="0.4">
      <c r="B56" s="90"/>
      <c r="C56" s="9"/>
      <c r="D56" s="47"/>
      <c r="E56" s="47"/>
      <c r="F56" s="47"/>
      <c r="G56" s="309"/>
      <c r="H56" s="309"/>
      <c r="I56" s="309"/>
      <c r="J56" s="309"/>
      <c r="K56" s="310"/>
      <c r="L56" s="33"/>
      <c r="M56" s="505">
        <v>17</v>
      </c>
      <c r="N56" s="630"/>
      <c r="O56" s="631"/>
      <c r="P56" s="12"/>
      <c r="Q56" s="96"/>
    </row>
    <row r="57" spans="2:25" ht="12" customHeight="1" x14ac:dyDescent="0.35">
      <c r="B57" s="90"/>
      <c r="C57" s="9"/>
      <c r="D57" s="48" t="s">
        <v>25</v>
      </c>
      <c r="E57" s="49"/>
      <c r="F57" s="49"/>
      <c r="G57" s="502">
        <f>G42+G50+G55</f>
        <v>100390.9</v>
      </c>
      <c r="H57" s="503"/>
      <c r="I57" s="504"/>
      <c r="J57" s="331">
        <f>J42+J50+J55</f>
        <v>90390.9</v>
      </c>
      <c r="K57" s="332">
        <f>K42+K50+K55</f>
        <v>10000</v>
      </c>
      <c r="L57" s="33"/>
      <c r="M57" s="505"/>
      <c r="N57" s="630"/>
      <c r="O57" s="631"/>
      <c r="P57" s="12"/>
      <c r="Q57" s="96"/>
    </row>
    <row r="58" spans="2:25" ht="12" customHeight="1" x14ac:dyDescent="0.35">
      <c r="B58" s="90"/>
      <c r="C58" s="9"/>
      <c r="D58" s="50" t="s">
        <v>26</v>
      </c>
      <c r="E58" s="101">
        <f>J28</f>
        <v>5.5E-2</v>
      </c>
      <c r="F58" s="44"/>
      <c r="G58" s="593">
        <f>G57*E58</f>
        <v>5521.4994999999999</v>
      </c>
      <c r="H58" s="594"/>
      <c r="I58" s="595"/>
      <c r="J58" s="333">
        <f>J57*E58</f>
        <v>4971.4994999999999</v>
      </c>
      <c r="K58" s="332">
        <f>K57*E58</f>
        <v>550</v>
      </c>
      <c r="L58" s="33"/>
      <c r="M58" s="339">
        <v>18</v>
      </c>
      <c r="N58" s="416"/>
      <c r="O58" s="415"/>
      <c r="P58" s="12"/>
      <c r="Q58" s="96"/>
    </row>
    <row r="59" spans="2:25" ht="12" customHeight="1" thickBot="1" x14ac:dyDescent="0.4">
      <c r="B59" s="90"/>
      <c r="C59" s="9"/>
      <c r="D59" s="43"/>
      <c r="E59" s="44"/>
      <c r="F59" s="44"/>
      <c r="G59" s="635"/>
      <c r="H59" s="636"/>
      <c r="I59" s="637"/>
      <c r="J59" s="333"/>
      <c r="K59" s="383"/>
      <c r="L59" s="33"/>
      <c r="M59" s="339"/>
      <c r="N59" s="414"/>
      <c r="O59" s="415"/>
      <c r="P59" s="12"/>
      <c r="Q59" s="96"/>
    </row>
    <row r="60" spans="2:25" ht="15" customHeight="1" thickTop="1" thickBot="1" x14ac:dyDescent="0.4">
      <c r="B60" s="90"/>
      <c r="C60" s="9"/>
      <c r="D60" s="51" t="s">
        <v>27</v>
      </c>
      <c r="E60" s="52"/>
      <c r="F60" s="52"/>
      <c r="G60" s="599">
        <f>SUM(G57:I59)</f>
        <v>105912.3995</v>
      </c>
      <c r="H60" s="600"/>
      <c r="I60" s="601"/>
      <c r="J60" s="336">
        <f>SUM(J57:J59)</f>
        <v>95362.3995</v>
      </c>
      <c r="K60" s="337">
        <f>SUM(K57:K59)</f>
        <v>10550</v>
      </c>
      <c r="L60" s="33"/>
      <c r="M60" s="53" t="s">
        <v>30</v>
      </c>
      <c r="N60" s="54"/>
      <c r="O60" s="55">
        <f>SUM(O38:O59)</f>
        <v>86362.400000000009</v>
      </c>
      <c r="P60" s="12"/>
      <c r="Q60" s="96"/>
    </row>
    <row r="61" spans="2:25" ht="3.75" customHeight="1" thickBot="1" x14ac:dyDescent="0.4">
      <c r="B61" s="90"/>
      <c r="C61" s="9"/>
      <c r="D61" s="24"/>
      <c r="E61" s="24"/>
      <c r="F61" s="24"/>
      <c r="G61" s="384"/>
      <c r="H61" s="384"/>
      <c r="I61" s="384"/>
      <c r="J61" s="384"/>
      <c r="K61" s="384"/>
      <c r="L61" s="24"/>
      <c r="M61" s="56"/>
      <c r="N61" s="56"/>
      <c r="O61" s="57"/>
      <c r="P61" s="12"/>
      <c r="Q61" s="96"/>
    </row>
    <row r="62" spans="2:25" ht="9.75" customHeight="1" x14ac:dyDescent="0.35">
      <c r="B62" s="102"/>
      <c r="C62" s="9"/>
      <c r="D62" s="58"/>
      <c r="E62" s="59"/>
      <c r="F62" s="59"/>
      <c r="G62" s="385"/>
      <c r="H62" s="386"/>
      <c r="I62" s="387"/>
      <c r="J62" s="388"/>
      <c r="K62" s="389"/>
      <c r="L62" s="24"/>
      <c r="M62" s="486" t="s">
        <v>106</v>
      </c>
      <c r="N62" s="487"/>
      <c r="O62" s="490"/>
      <c r="P62" s="12"/>
      <c r="Q62" s="96"/>
    </row>
    <row r="63" spans="2:25" ht="12" customHeight="1" thickBot="1" x14ac:dyDescent="0.4">
      <c r="B63" s="90"/>
      <c r="C63" s="9"/>
      <c r="D63" s="43" t="s">
        <v>28</v>
      </c>
      <c r="E63" s="44"/>
      <c r="F63" s="44"/>
      <c r="G63" s="638">
        <f>'Annexe s-traitance'!F19</f>
        <v>5000</v>
      </c>
      <c r="H63" s="639"/>
      <c r="I63" s="640"/>
      <c r="J63" s="390">
        <v>5000</v>
      </c>
      <c r="K63" s="391">
        <f>G63-J63</f>
        <v>0</v>
      </c>
      <c r="L63" s="24"/>
      <c r="M63" s="608"/>
      <c r="N63" s="609"/>
      <c r="O63" s="610"/>
      <c r="P63" s="12"/>
      <c r="Q63" s="96"/>
      <c r="Y63" s="108"/>
    </row>
    <row r="64" spans="2:25" ht="12" customHeight="1" thickTop="1" x14ac:dyDescent="0.35">
      <c r="B64" s="90"/>
      <c r="C64" s="9"/>
      <c r="D64" s="43" t="s">
        <v>29</v>
      </c>
      <c r="E64" s="44"/>
      <c r="F64" s="44"/>
      <c r="G64" s="641">
        <f>'Annexe s-traitance'!F28</f>
        <v>4000</v>
      </c>
      <c r="H64" s="642"/>
      <c r="I64" s="643"/>
      <c r="J64" s="392">
        <v>4000</v>
      </c>
      <c r="K64" s="393">
        <f>G64-J64</f>
        <v>0</v>
      </c>
      <c r="L64" s="24"/>
      <c r="M64" s="611" t="s">
        <v>105</v>
      </c>
      <c r="N64" s="612"/>
      <c r="O64" s="615">
        <f>(O60+K67+G65)/(1+J28)</f>
        <v>100390.90047393367</v>
      </c>
      <c r="P64" s="12"/>
      <c r="Q64" s="96"/>
    </row>
    <row r="65" spans="2:18" ht="15" customHeight="1" thickBot="1" x14ac:dyDescent="0.4">
      <c r="B65" s="90"/>
      <c r="C65" s="9"/>
      <c r="D65" s="60" t="s">
        <v>34</v>
      </c>
      <c r="E65" s="61"/>
      <c r="F65" s="61"/>
      <c r="G65" s="567">
        <f>SUM(G63:I64)</f>
        <v>9000</v>
      </c>
      <c r="H65" s="568"/>
      <c r="I65" s="569"/>
      <c r="J65" s="394">
        <f>SUM(J63:J64)</f>
        <v>9000</v>
      </c>
      <c r="K65" s="395">
        <f>SUM(K63:K64)</f>
        <v>0</v>
      </c>
      <c r="L65" s="24"/>
      <c r="M65" s="613"/>
      <c r="N65" s="614"/>
      <c r="O65" s="616"/>
      <c r="P65" s="12"/>
      <c r="Q65" s="96"/>
      <c r="R65" s="107"/>
    </row>
    <row r="66" spans="2:18" ht="5.25" customHeight="1" thickBot="1" x14ac:dyDescent="0.4">
      <c r="B66" s="90"/>
      <c r="C66" s="9"/>
      <c r="D66" s="39"/>
      <c r="E66" s="39"/>
      <c r="F66" s="39"/>
      <c r="G66" s="345"/>
      <c r="H66" s="345"/>
      <c r="I66" s="345"/>
      <c r="J66" s="344"/>
      <c r="K66" s="344"/>
      <c r="L66" s="24"/>
      <c r="M66" s="184"/>
      <c r="N66" s="184"/>
      <c r="O66" s="184"/>
      <c r="P66" s="12"/>
      <c r="Q66" s="96"/>
      <c r="R66" s="107"/>
    </row>
    <row r="67" spans="2:18" ht="12" customHeight="1" x14ac:dyDescent="0.35">
      <c r="B67" s="90"/>
      <c r="C67" s="9"/>
      <c r="D67" s="538" t="s">
        <v>31</v>
      </c>
      <c r="E67" s="539"/>
      <c r="F67" s="539"/>
      <c r="G67" s="542">
        <f>G60-G65</f>
        <v>96912.3995</v>
      </c>
      <c r="H67" s="543"/>
      <c r="I67" s="544"/>
      <c r="J67" s="548">
        <f>J60-J65</f>
        <v>86362.3995</v>
      </c>
      <c r="K67" s="533">
        <f>K60-K65</f>
        <v>10550</v>
      </c>
      <c r="L67" s="183"/>
      <c r="M67" s="185"/>
      <c r="N67" s="185"/>
      <c r="O67" s="186"/>
      <c r="P67" s="12"/>
      <c r="Q67" s="96"/>
    </row>
    <row r="68" spans="2:18" ht="11.25" customHeight="1" thickBot="1" x14ac:dyDescent="0.4">
      <c r="B68" s="90"/>
      <c r="C68" s="9"/>
      <c r="D68" s="540" t="str">
        <f>E28</f>
        <v>NOM</v>
      </c>
      <c r="E68" s="541"/>
      <c r="F68" s="541"/>
      <c r="G68" s="545"/>
      <c r="H68" s="546"/>
      <c r="I68" s="547"/>
      <c r="J68" s="549"/>
      <c r="K68" s="534"/>
      <c r="L68" s="183"/>
      <c r="M68" s="185"/>
      <c r="N68" s="185"/>
      <c r="O68" s="186"/>
      <c r="P68" s="12"/>
      <c r="Q68" s="96"/>
    </row>
    <row r="69" spans="2:18" ht="7.5" customHeight="1" x14ac:dyDescent="0.35">
      <c r="B69" s="90"/>
      <c r="C69" s="9"/>
      <c r="D69" s="24"/>
      <c r="E69" s="24"/>
      <c r="F69" s="24"/>
      <c r="G69" s="24"/>
      <c r="H69" s="24"/>
      <c r="I69" s="24"/>
      <c r="J69" s="24"/>
      <c r="K69" s="24"/>
      <c r="L69" s="24"/>
      <c r="M69" s="24"/>
      <c r="N69" s="24"/>
      <c r="O69" s="24"/>
      <c r="P69" s="12"/>
      <c r="Q69" s="96"/>
    </row>
    <row r="70" spans="2:18" ht="12.75" customHeight="1" x14ac:dyDescent="0.35">
      <c r="B70" s="90"/>
      <c r="C70" s="9"/>
      <c r="D70" s="535" t="s">
        <v>40</v>
      </c>
      <c r="E70" s="536"/>
      <c r="F70" s="537"/>
      <c r="G70" s="626">
        <v>5000</v>
      </c>
      <c r="H70" s="626"/>
      <c r="I70" s="627"/>
      <c r="J70" s="24"/>
      <c r="K70" s="24"/>
      <c r="L70" s="24"/>
      <c r="M70" s="591" t="s">
        <v>85</v>
      </c>
      <c r="N70" s="592"/>
      <c r="O70" s="399" t="s">
        <v>86</v>
      </c>
      <c r="P70" s="12"/>
      <c r="Q70" s="96"/>
    </row>
    <row r="71" spans="2:18" ht="3.75" customHeight="1" x14ac:dyDescent="0.35">
      <c r="B71" s="90"/>
      <c r="C71" s="9"/>
      <c r="D71" s="24"/>
      <c r="E71" s="24"/>
      <c r="F71" s="24"/>
      <c r="G71" s="24"/>
      <c r="H71" s="24"/>
      <c r="I71" s="24"/>
      <c r="J71" s="24"/>
      <c r="K71" s="24"/>
      <c r="L71" s="24"/>
      <c r="M71" s="24"/>
      <c r="N71" s="24"/>
      <c r="O71" s="24"/>
      <c r="P71" s="12"/>
      <c r="Q71" s="96"/>
    </row>
    <row r="72" spans="2:18" ht="15" customHeight="1" x14ac:dyDescent="0.35">
      <c r="B72" s="90"/>
      <c r="C72" s="9"/>
      <c r="D72" s="559" t="s">
        <v>95</v>
      </c>
      <c r="E72" s="560"/>
      <c r="F72" s="561"/>
      <c r="G72" s="341" t="s">
        <v>96</v>
      </c>
      <c r="H72" s="628"/>
      <c r="I72" s="628"/>
      <c r="J72" s="628"/>
      <c r="K72" s="341" t="s">
        <v>97</v>
      </c>
      <c r="L72" s="628" t="s">
        <v>98</v>
      </c>
      <c r="M72" s="628"/>
      <c r="N72" s="628"/>
      <c r="O72" s="629"/>
      <c r="P72" s="12"/>
      <c r="Q72" s="96"/>
    </row>
    <row r="73" spans="2:18" ht="3.75" customHeight="1" thickBot="1" x14ac:dyDescent="0.4">
      <c r="B73" s="90"/>
      <c r="C73" s="9"/>
      <c r="D73" s="24"/>
      <c r="E73" s="24"/>
      <c r="F73" s="24"/>
      <c r="G73" s="24"/>
      <c r="H73" s="24"/>
      <c r="I73" s="24"/>
      <c r="J73" s="24"/>
      <c r="K73" s="24"/>
      <c r="L73" s="24"/>
      <c r="M73" s="24"/>
      <c r="N73" s="24"/>
      <c r="O73" s="24"/>
      <c r="P73" s="12"/>
      <c r="Q73" s="96"/>
    </row>
    <row r="74" spans="2:18" ht="12" customHeight="1" x14ac:dyDescent="0.35">
      <c r="B74" s="90"/>
      <c r="C74" s="9"/>
      <c r="D74" s="41" t="s">
        <v>63</v>
      </c>
      <c r="E74" s="42"/>
      <c r="F74" s="42"/>
      <c r="G74" s="42"/>
      <c r="H74" s="554" t="s">
        <v>57</v>
      </c>
      <c r="I74" s="555"/>
      <c r="J74" s="555"/>
      <c r="K74" s="556"/>
      <c r="L74" s="41"/>
      <c r="M74" s="42"/>
      <c r="N74" s="42"/>
      <c r="O74" s="63"/>
      <c r="P74" s="12"/>
      <c r="Q74" s="96"/>
    </row>
    <row r="75" spans="2:18" ht="12" customHeight="1" x14ac:dyDescent="0.35">
      <c r="B75" s="90"/>
      <c r="C75" s="9"/>
      <c r="D75" s="43" t="s">
        <v>64</v>
      </c>
      <c r="E75" s="44"/>
      <c r="F75" s="44"/>
      <c r="G75" s="44"/>
      <c r="H75" s="43" t="s">
        <v>58</v>
      </c>
      <c r="I75" s="44"/>
      <c r="J75" s="44"/>
      <c r="K75" s="64"/>
      <c r="L75" s="43"/>
      <c r="M75" s="44" t="s">
        <v>38</v>
      </c>
      <c r="N75" s="44"/>
      <c r="O75" s="64"/>
      <c r="P75" s="12"/>
      <c r="Q75" s="96"/>
    </row>
    <row r="76" spans="2:18" ht="12" customHeight="1" x14ac:dyDescent="0.35">
      <c r="B76" s="90"/>
      <c r="C76" s="9"/>
      <c r="D76" s="43" t="s">
        <v>65</v>
      </c>
      <c r="E76" s="44"/>
      <c r="F76" s="44"/>
      <c r="G76" s="44"/>
      <c r="H76" s="43" t="s">
        <v>59</v>
      </c>
      <c r="I76" s="44"/>
      <c r="J76" s="44"/>
      <c r="K76" s="64"/>
      <c r="L76" s="43"/>
      <c r="M76" s="44"/>
      <c r="N76" s="44"/>
      <c r="O76" s="64"/>
      <c r="P76" s="12"/>
      <c r="Q76" s="96"/>
    </row>
    <row r="77" spans="2:18" x14ac:dyDescent="0.35">
      <c r="B77" s="90"/>
      <c r="C77" s="9"/>
      <c r="D77" s="65" t="s">
        <v>56</v>
      </c>
      <c r="E77" s="620"/>
      <c r="F77" s="620"/>
      <c r="G77" s="621"/>
      <c r="H77" s="66" t="s">
        <v>60</v>
      </c>
      <c r="I77" s="622"/>
      <c r="J77" s="622"/>
      <c r="K77" s="623"/>
      <c r="L77" s="31"/>
      <c r="M77" s="67" t="s">
        <v>36</v>
      </c>
      <c r="N77" s="624"/>
      <c r="O77" s="625"/>
      <c r="P77" s="12"/>
      <c r="Q77" s="96"/>
    </row>
    <row r="78" spans="2:18" ht="15" customHeight="1" x14ac:dyDescent="0.35">
      <c r="B78" s="90"/>
      <c r="C78" s="9"/>
      <c r="D78" s="66" t="s">
        <v>66</v>
      </c>
      <c r="E78" s="32"/>
      <c r="F78" s="32"/>
      <c r="G78" s="32"/>
      <c r="H78" s="66" t="s">
        <v>61</v>
      </c>
      <c r="I78" s="68"/>
      <c r="J78" s="68"/>
      <c r="K78" s="69"/>
      <c r="L78" s="31"/>
      <c r="M78" s="70" t="s">
        <v>68</v>
      </c>
      <c r="N78" s="32"/>
      <c r="O78" s="71"/>
      <c r="P78" s="12"/>
      <c r="Q78" s="96"/>
    </row>
    <row r="79" spans="2:18" ht="9.75" customHeight="1" x14ac:dyDescent="0.35">
      <c r="B79" s="90"/>
      <c r="C79" s="9"/>
      <c r="D79" s="43" t="s">
        <v>67</v>
      </c>
      <c r="E79" s="44"/>
      <c r="F79" s="44"/>
      <c r="G79" s="44"/>
      <c r="H79" s="43" t="s">
        <v>62</v>
      </c>
      <c r="I79" s="44"/>
      <c r="J79" s="44"/>
      <c r="K79" s="64"/>
      <c r="L79" s="43"/>
      <c r="M79" s="44" t="s">
        <v>37</v>
      </c>
      <c r="N79" s="44"/>
      <c r="O79" s="64"/>
      <c r="P79" s="12"/>
      <c r="Q79" s="96"/>
    </row>
    <row r="80" spans="2:18" x14ac:dyDescent="0.35">
      <c r="B80" s="90"/>
      <c r="C80" s="9"/>
      <c r="D80" s="401"/>
      <c r="E80" s="400"/>
      <c r="F80" s="400"/>
      <c r="G80" s="400"/>
      <c r="H80" s="401"/>
      <c r="I80" s="400"/>
      <c r="J80" s="400"/>
      <c r="K80" s="402"/>
      <c r="L80" s="401"/>
      <c r="M80" s="400"/>
      <c r="N80" s="400"/>
      <c r="O80" s="402"/>
      <c r="P80" s="12"/>
      <c r="Q80" s="96"/>
    </row>
    <row r="81" spans="1:18" x14ac:dyDescent="0.35">
      <c r="B81" s="90"/>
      <c r="C81" s="9"/>
      <c r="D81" s="401"/>
      <c r="E81" s="400"/>
      <c r="F81" s="400"/>
      <c r="G81" s="400"/>
      <c r="H81" s="401"/>
      <c r="I81" s="400"/>
      <c r="J81" s="400"/>
      <c r="K81" s="402"/>
      <c r="L81" s="401"/>
      <c r="M81" s="400"/>
      <c r="N81" s="400"/>
      <c r="O81" s="402"/>
      <c r="P81" s="12"/>
      <c r="Q81" s="96"/>
    </row>
    <row r="82" spans="1:18" x14ac:dyDescent="0.35">
      <c r="B82" s="90"/>
      <c r="C82" s="9"/>
      <c r="D82" s="401"/>
      <c r="E82" s="400"/>
      <c r="F82" s="400"/>
      <c r="G82" s="400"/>
      <c r="H82" s="401"/>
      <c r="I82" s="400"/>
      <c r="J82" s="400"/>
      <c r="K82" s="402"/>
      <c r="L82" s="401"/>
      <c r="M82" s="400"/>
      <c r="N82" s="400"/>
      <c r="O82" s="402"/>
      <c r="P82" s="12"/>
      <c r="Q82" s="96"/>
    </row>
    <row r="83" spans="1:18" x14ac:dyDescent="0.35">
      <c r="B83" s="90"/>
      <c r="C83" s="9"/>
      <c r="D83" s="401"/>
      <c r="E83" s="400"/>
      <c r="F83" s="400"/>
      <c r="G83" s="400"/>
      <c r="H83" s="401"/>
      <c r="I83" s="400"/>
      <c r="J83" s="400"/>
      <c r="K83" s="402"/>
      <c r="L83" s="401"/>
      <c r="M83" s="400"/>
      <c r="N83" s="400"/>
      <c r="O83" s="402"/>
      <c r="P83" s="12"/>
      <c r="Q83" s="96"/>
    </row>
    <row r="84" spans="1:18" x14ac:dyDescent="0.35">
      <c r="B84" s="90"/>
      <c r="C84" s="9"/>
      <c r="D84" s="401"/>
      <c r="E84" s="400"/>
      <c r="F84" s="400"/>
      <c r="G84" s="400"/>
      <c r="H84" s="401"/>
      <c r="I84" s="400"/>
      <c r="J84" s="400"/>
      <c r="K84" s="402"/>
      <c r="L84" s="401"/>
      <c r="M84" s="400"/>
      <c r="N84" s="400"/>
      <c r="O84" s="402"/>
      <c r="P84" s="12"/>
      <c r="Q84" s="96"/>
    </row>
    <row r="85" spans="1:18" ht="15" thickBot="1" x14ac:dyDescent="0.4">
      <c r="B85" s="90"/>
      <c r="C85" s="9"/>
      <c r="D85" s="401"/>
      <c r="E85" s="400"/>
      <c r="F85" s="400"/>
      <c r="G85" s="400"/>
      <c r="H85" s="401"/>
      <c r="I85" s="400"/>
      <c r="J85" s="400"/>
      <c r="K85" s="402"/>
      <c r="L85" s="401"/>
      <c r="M85" s="400"/>
      <c r="N85" s="400"/>
      <c r="O85" s="402"/>
      <c r="P85" s="12"/>
      <c r="Q85" s="96"/>
    </row>
    <row r="86" spans="1:18" ht="15" thickBot="1" x14ac:dyDescent="0.4">
      <c r="B86" s="90"/>
      <c r="C86" s="9"/>
      <c r="D86" s="403"/>
      <c r="E86" s="404"/>
      <c r="F86" s="404"/>
      <c r="G86" s="404"/>
      <c r="H86" s="405" t="s">
        <v>73</v>
      </c>
      <c r="I86" s="406"/>
      <c r="J86" s="406"/>
      <c r="K86" s="407"/>
      <c r="L86" s="403"/>
      <c r="M86" s="404"/>
      <c r="N86" s="404"/>
      <c r="O86" s="408"/>
      <c r="P86" s="12"/>
      <c r="Q86" s="96"/>
    </row>
    <row r="87" spans="1:18" ht="5.15" customHeight="1" thickBot="1" x14ac:dyDescent="0.4">
      <c r="B87" s="90"/>
      <c r="C87" s="72"/>
      <c r="D87" s="73"/>
      <c r="E87" s="73"/>
      <c r="F87" s="73"/>
      <c r="G87" s="74"/>
      <c r="H87" s="73"/>
      <c r="I87" s="73"/>
      <c r="J87" s="73"/>
      <c r="K87" s="73"/>
      <c r="L87" s="73"/>
      <c r="M87" s="73"/>
      <c r="N87" s="73"/>
      <c r="O87" s="73"/>
      <c r="P87" s="75"/>
      <c r="Q87" s="96"/>
    </row>
    <row r="88" spans="1:18" ht="15" thickTop="1" x14ac:dyDescent="0.35">
      <c r="B88" s="93"/>
      <c r="C88" s="98"/>
      <c r="D88" s="98"/>
      <c r="E88" s="98"/>
      <c r="F88" s="98"/>
      <c r="G88" s="98"/>
      <c r="H88" s="98"/>
      <c r="I88" s="98"/>
      <c r="J88" s="98"/>
      <c r="K88" s="98"/>
      <c r="L88" s="98"/>
      <c r="M88" s="98"/>
      <c r="N88" s="98"/>
      <c r="O88" s="98"/>
      <c r="P88" s="98"/>
      <c r="Q88" s="99"/>
    </row>
    <row r="92" spans="1:18" x14ac:dyDescent="0.35">
      <c r="B92" s="85" t="s">
        <v>163</v>
      </c>
    </row>
    <row r="93" spans="1:18" x14ac:dyDescent="0.35">
      <c r="A93" s="85"/>
      <c r="B93" s="85" t="s">
        <v>162</v>
      </c>
      <c r="C93" s="85"/>
      <c r="D93" s="85"/>
      <c r="E93" s="85"/>
      <c r="F93" s="85"/>
      <c r="G93" s="85"/>
      <c r="H93" s="85"/>
      <c r="I93" s="85"/>
      <c r="J93" s="85"/>
      <c r="K93" s="85"/>
      <c r="L93" s="85"/>
      <c r="M93" s="85"/>
      <c r="N93" s="85"/>
    </row>
    <row r="94" spans="1:18" x14ac:dyDescent="0.35">
      <c r="B94" s="285" t="s">
        <v>161</v>
      </c>
      <c r="C94" s="285"/>
      <c r="D94" s="285"/>
      <c r="E94" s="285"/>
      <c r="F94" s="285"/>
      <c r="G94" s="285"/>
      <c r="H94" s="285"/>
      <c r="I94" s="285"/>
      <c r="J94" s="285"/>
      <c r="K94" s="285"/>
      <c r="L94" s="285"/>
      <c r="M94" s="285"/>
      <c r="N94" s="285"/>
      <c r="O94" s="285"/>
      <c r="P94" s="285"/>
      <c r="Q94" s="285"/>
      <c r="R94" s="285"/>
    </row>
  </sheetData>
  <sheetProtection insertRows="0" deleteRows="0"/>
  <mergeCells count="96">
    <mergeCell ref="B1:Q1"/>
    <mergeCell ref="B2:Q2"/>
    <mergeCell ref="B4:Q4"/>
    <mergeCell ref="C15:E16"/>
    <mergeCell ref="F15:J15"/>
    <mergeCell ref="N15:P15"/>
    <mergeCell ref="F16:J16"/>
    <mergeCell ref="N16:P19"/>
    <mergeCell ref="C17:E18"/>
    <mergeCell ref="F17:J17"/>
    <mergeCell ref="F18:J18"/>
    <mergeCell ref="C19:D20"/>
    <mergeCell ref="E19:E20"/>
    <mergeCell ref="F19:J19"/>
    <mergeCell ref="C21:D22"/>
    <mergeCell ref="E21:E22"/>
    <mergeCell ref="F21:G22"/>
    <mergeCell ref="H21:P22"/>
    <mergeCell ref="E25:H25"/>
    <mergeCell ref="J25:J26"/>
    <mergeCell ref="K25:O25"/>
    <mergeCell ref="E26:H26"/>
    <mergeCell ref="K26:L26"/>
    <mergeCell ref="M26:N26"/>
    <mergeCell ref="E28:H28"/>
    <mergeCell ref="J28:J32"/>
    <mergeCell ref="K28:L28"/>
    <mergeCell ref="M28:N28"/>
    <mergeCell ref="E29:H29"/>
    <mergeCell ref="K29:L29"/>
    <mergeCell ref="M29:N29"/>
    <mergeCell ref="E30:H30"/>
    <mergeCell ref="K30:L30"/>
    <mergeCell ref="M30:N30"/>
    <mergeCell ref="E31:H31"/>
    <mergeCell ref="M31:N31"/>
    <mergeCell ref="E32:H32"/>
    <mergeCell ref="K32:L33"/>
    <mergeCell ref="M32:N33"/>
    <mergeCell ref="M43:M44"/>
    <mergeCell ref="N43:N44"/>
    <mergeCell ref="O43:O44"/>
    <mergeCell ref="D33:D34"/>
    <mergeCell ref="E33:H34"/>
    <mergeCell ref="J33:J34"/>
    <mergeCell ref="K34:L34"/>
    <mergeCell ref="M34:N34"/>
    <mergeCell ref="D36:F37"/>
    <mergeCell ref="G36:I37"/>
    <mergeCell ref="J36:J37"/>
    <mergeCell ref="K36:K37"/>
    <mergeCell ref="M36:O36"/>
    <mergeCell ref="O32:O33"/>
    <mergeCell ref="M37:O37"/>
    <mergeCell ref="G39:I39"/>
    <mergeCell ref="G40:I40"/>
    <mergeCell ref="G41:I41"/>
    <mergeCell ref="G42:I42"/>
    <mergeCell ref="G45:I45"/>
    <mergeCell ref="G46:I46"/>
    <mergeCell ref="G47:I47"/>
    <mergeCell ref="G48:I48"/>
    <mergeCell ref="G50:I50"/>
    <mergeCell ref="G64:I64"/>
    <mergeCell ref="M64:N65"/>
    <mergeCell ref="O64:O65"/>
    <mergeCell ref="G65:I65"/>
    <mergeCell ref="N51:N52"/>
    <mergeCell ref="O51:O52"/>
    <mergeCell ref="G53:I53"/>
    <mergeCell ref="G55:I55"/>
    <mergeCell ref="M56:M57"/>
    <mergeCell ref="N56:N57"/>
    <mergeCell ref="O56:O57"/>
    <mergeCell ref="G57:I57"/>
    <mergeCell ref="M51:M52"/>
    <mergeCell ref="G58:I58"/>
    <mergeCell ref="G59:I59"/>
    <mergeCell ref="G60:I60"/>
    <mergeCell ref="M62:O63"/>
    <mergeCell ref="G63:I63"/>
    <mergeCell ref="E77:G77"/>
    <mergeCell ref="I77:K77"/>
    <mergeCell ref="N77:O77"/>
    <mergeCell ref="D67:F67"/>
    <mergeCell ref="G67:I68"/>
    <mergeCell ref="J67:J68"/>
    <mergeCell ref="K67:K68"/>
    <mergeCell ref="D68:F68"/>
    <mergeCell ref="D70:F70"/>
    <mergeCell ref="G70:I70"/>
    <mergeCell ref="M70:N70"/>
    <mergeCell ref="D72:F72"/>
    <mergeCell ref="H72:J72"/>
    <mergeCell ref="L72:O72"/>
    <mergeCell ref="H74:K74"/>
  </mergeCells>
  <conditionalFormatting sqref="J33:J34">
    <cfRule type="expression" dxfId="8" priority="3">
      <formula>$J$33="ERREUR"</formula>
    </cfRule>
  </conditionalFormatting>
  <conditionalFormatting sqref="O64:O65">
    <cfRule type="expression" dxfId="7" priority="2">
      <formula>$J$33="DGD"</formula>
    </cfRule>
  </conditionalFormatting>
  <conditionalFormatting sqref="G57:I57">
    <cfRule type="expression" dxfId="6" priority="1">
      <formula>$J$33="DGD"</formula>
    </cfRule>
  </conditionalFormatting>
  <printOptions horizontalCentered="1"/>
  <pageMargins left="0.23622047244094491" right="0.23622047244094491" top="0.74803149606299213" bottom="0.74803149606299213" header="0.31496062992125984" footer="0.31496062992125984"/>
  <pageSetup paperSize="8" scale="88" orientation="portrait" cellComments="asDisplayed"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44"/>
  <sheetViews>
    <sheetView showGridLines="0" topLeftCell="A22" workbookViewId="0">
      <selection activeCell="G25" sqref="G25"/>
    </sheetView>
  </sheetViews>
  <sheetFormatPr baseColWidth="10" defaultColWidth="11.453125" defaultRowHeight="14.5" x14ac:dyDescent="0.35"/>
  <cols>
    <col min="1" max="1" width="24.26953125" style="1" customWidth="1"/>
    <col min="2" max="2" width="4.26953125" style="1" customWidth="1"/>
    <col min="3" max="3" width="5.1796875" style="1" customWidth="1"/>
    <col min="4" max="4" width="19.453125" style="1" customWidth="1"/>
    <col min="5" max="8" width="13.7265625" style="1" customWidth="1"/>
    <col min="9" max="9" width="4.54296875" style="1" customWidth="1"/>
    <col min="10" max="16384" width="11.453125" style="1"/>
  </cols>
  <sheetData>
    <row r="1" spans="2:9" x14ac:dyDescent="0.35">
      <c r="B1" s="86"/>
      <c r="C1" s="94"/>
      <c r="D1" s="94"/>
      <c r="E1" s="94"/>
      <c r="F1" s="94"/>
      <c r="G1" s="94"/>
      <c r="H1" s="94"/>
      <c r="I1" s="95"/>
    </row>
    <row r="2" spans="2:9" x14ac:dyDescent="0.35">
      <c r="B2" s="90"/>
      <c r="C2" s="687" t="s">
        <v>82</v>
      </c>
      <c r="D2" s="687"/>
      <c r="E2" s="687"/>
      <c r="F2" s="687"/>
      <c r="G2" s="687"/>
      <c r="H2" s="687"/>
      <c r="I2" s="96"/>
    </row>
    <row r="3" spans="2:9" x14ac:dyDescent="0.35">
      <c r="B3" s="90"/>
      <c r="C3" s="687"/>
      <c r="D3" s="687"/>
      <c r="E3" s="687"/>
      <c r="F3" s="687"/>
      <c r="G3" s="687"/>
      <c r="H3" s="687"/>
      <c r="I3" s="96"/>
    </row>
    <row r="4" spans="2:9" x14ac:dyDescent="0.35">
      <c r="B4" s="90"/>
      <c r="C4" s="687"/>
      <c r="D4" s="687"/>
      <c r="E4" s="687"/>
      <c r="F4" s="687"/>
      <c r="G4" s="687"/>
      <c r="H4" s="687"/>
      <c r="I4" s="96"/>
    </row>
    <row r="5" spans="2:9" x14ac:dyDescent="0.35">
      <c r="B5" s="90"/>
      <c r="C5" s="5"/>
      <c r="D5" s="5"/>
      <c r="E5" s="5"/>
      <c r="F5" s="5"/>
      <c r="G5" s="5"/>
      <c r="H5" s="5"/>
      <c r="I5" s="96"/>
    </row>
    <row r="6" spans="2:9" x14ac:dyDescent="0.35">
      <c r="B6" s="90"/>
      <c r="C6" s="109" t="s">
        <v>104</v>
      </c>
      <c r="D6" s="5"/>
      <c r="E6" s="5"/>
      <c r="F6" s="5"/>
      <c r="G6" s="5"/>
      <c r="H6" s="5"/>
      <c r="I6" s="96"/>
    </row>
    <row r="7" spans="2:9" x14ac:dyDescent="0.35">
      <c r="B7" s="90"/>
      <c r="C7" s="5"/>
      <c r="D7" s="5"/>
      <c r="E7" s="5"/>
      <c r="F7" s="5"/>
      <c r="G7" s="5"/>
      <c r="H7" s="5"/>
      <c r="I7" s="96"/>
    </row>
    <row r="8" spans="2:9" x14ac:dyDescent="0.35">
      <c r="B8" s="90"/>
      <c r="C8" s="5"/>
      <c r="D8" s="5"/>
      <c r="E8" s="5"/>
      <c r="F8" s="5"/>
      <c r="G8" s="5"/>
      <c r="H8" s="5"/>
      <c r="I8" s="96"/>
    </row>
    <row r="9" spans="2:9" x14ac:dyDescent="0.35">
      <c r="B9" s="90"/>
      <c r="C9" s="690" t="s">
        <v>41</v>
      </c>
      <c r="D9" s="690"/>
      <c r="E9" s="690"/>
      <c r="F9" s="690"/>
      <c r="G9" s="690"/>
      <c r="H9" s="690"/>
      <c r="I9" s="96"/>
    </row>
    <row r="10" spans="2:9" ht="22.5" customHeight="1" x14ac:dyDescent="0.35">
      <c r="B10" s="90"/>
      <c r="C10" s="5"/>
      <c r="D10" s="5"/>
      <c r="E10" s="5"/>
      <c r="F10" s="5"/>
      <c r="G10" s="5"/>
      <c r="H10" s="5"/>
      <c r="I10" s="96"/>
    </row>
    <row r="11" spans="2:9" ht="16.5" customHeight="1" x14ac:dyDescent="0.35">
      <c r="B11" s="90"/>
      <c r="C11" s="689" t="s">
        <v>80</v>
      </c>
      <c r="D11" s="689"/>
      <c r="E11" s="689"/>
      <c r="F11" s="689"/>
      <c r="G11" s="689"/>
      <c r="H11" s="689"/>
      <c r="I11" s="96"/>
    </row>
    <row r="12" spans="2:9" ht="36.75" customHeight="1" x14ac:dyDescent="0.35">
      <c r="B12" s="90"/>
      <c r="C12" s="77" t="s">
        <v>42</v>
      </c>
      <c r="D12" s="77" t="s">
        <v>43</v>
      </c>
      <c r="E12" s="78" t="s">
        <v>45</v>
      </c>
      <c r="F12" s="110" t="s">
        <v>87</v>
      </c>
      <c r="G12" s="79" t="s">
        <v>88</v>
      </c>
      <c r="H12" s="110" t="s">
        <v>89</v>
      </c>
      <c r="I12" s="96"/>
    </row>
    <row r="13" spans="2:9" s="164" customFormat="1" x14ac:dyDescent="0.35">
      <c r="B13" s="150"/>
      <c r="C13" s="159">
        <v>1</v>
      </c>
      <c r="D13" s="128" t="s">
        <v>78</v>
      </c>
      <c r="E13" s="140">
        <v>20000</v>
      </c>
      <c r="F13" s="141">
        <v>5000</v>
      </c>
      <c r="G13" s="142">
        <v>2000</v>
      </c>
      <c r="H13" s="142">
        <f>F13-G13</f>
        <v>3000</v>
      </c>
      <c r="I13" s="165"/>
    </row>
    <row r="14" spans="2:9" s="164" customFormat="1" x14ac:dyDescent="0.35">
      <c r="B14" s="150"/>
      <c r="C14" s="159"/>
      <c r="D14" s="128"/>
      <c r="E14" s="140"/>
      <c r="F14" s="141"/>
      <c r="G14" s="142"/>
      <c r="H14" s="142">
        <f t="shared" ref="H14:H18" si="0">F14-G14</f>
        <v>0</v>
      </c>
      <c r="I14" s="165"/>
    </row>
    <row r="15" spans="2:9" s="164" customFormat="1" x14ac:dyDescent="0.35">
      <c r="B15" s="150"/>
      <c r="C15" s="159"/>
      <c r="D15" s="128"/>
      <c r="E15" s="140"/>
      <c r="F15" s="141"/>
      <c r="G15" s="142"/>
      <c r="H15" s="142">
        <f t="shared" si="0"/>
        <v>0</v>
      </c>
      <c r="I15" s="165"/>
    </row>
    <row r="16" spans="2:9" s="164" customFormat="1" x14ac:dyDescent="0.35">
      <c r="B16" s="150"/>
      <c r="C16" s="159"/>
      <c r="D16" s="128"/>
      <c r="E16" s="140"/>
      <c r="F16" s="141"/>
      <c r="G16" s="142"/>
      <c r="H16" s="142">
        <f t="shared" si="0"/>
        <v>0</v>
      </c>
      <c r="I16" s="165"/>
    </row>
    <row r="17" spans="1:9" s="164" customFormat="1" x14ac:dyDescent="0.35">
      <c r="B17" s="150"/>
      <c r="C17" s="159"/>
      <c r="D17" s="128"/>
      <c r="E17" s="140"/>
      <c r="F17" s="141"/>
      <c r="G17" s="142"/>
      <c r="H17" s="142">
        <f t="shared" si="0"/>
        <v>0</v>
      </c>
      <c r="I17" s="165"/>
    </row>
    <row r="18" spans="1:9" s="164" customFormat="1" x14ac:dyDescent="0.35">
      <c r="B18" s="150"/>
      <c r="C18" s="160"/>
      <c r="D18" s="161"/>
      <c r="E18" s="143"/>
      <c r="F18" s="144"/>
      <c r="G18" s="145"/>
      <c r="H18" s="142">
        <f t="shared" si="0"/>
        <v>0</v>
      </c>
      <c r="I18" s="165"/>
    </row>
    <row r="19" spans="1:9" x14ac:dyDescent="0.35">
      <c r="B19" s="90"/>
      <c r="C19" s="688" t="s">
        <v>44</v>
      </c>
      <c r="D19" s="688"/>
      <c r="E19" s="80">
        <f>SUM(E13:E18)</f>
        <v>20000</v>
      </c>
      <c r="F19" s="81">
        <f>SUM(F13:F18)</f>
        <v>5000</v>
      </c>
      <c r="G19" s="82">
        <f>SUM(G13:G18)</f>
        <v>2000</v>
      </c>
      <c r="H19" s="82">
        <f>SUM(H13:H18)</f>
        <v>3000</v>
      </c>
      <c r="I19" s="96"/>
    </row>
    <row r="20" spans="1:9" x14ac:dyDescent="0.35">
      <c r="B20" s="90"/>
      <c r="C20" s="5"/>
      <c r="D20" s="5"/>
      <c r="E20" s="5"/>
      <c r="F20" s="5"/>
      <c r="G20" s="5"/>
      <c r="H20" s="5"/>
      <c r="I20" s="96"/>
    </row>
    <row r="21" spans="1:9" x14ac:dyDescent="0.35">
      <c r="B21" s="90"/>
      <c r="C21" s="5"/>
      <c r="D21" s="5"/>
      <c r="E21" s="5"/>
      <c r="F21" s="5"/>
      <c r="G21" s="5"/>
      <c r="H21" s="5"/>
      <c r="I21" s="96"/>
    </row>
    <row r="22" spans="1:9" x14ac:dyDescent="0.35">
      <c r="B22" s="90"/>
      <c r="C22" s="691" t="s">
        <v>81</v>
      </c>
      <c r="D22" s="692"/>
      <c r="E22" s="692"/>
      <c r="F22" s="692"/>
      <c r="G22" s="692"/>
      <c r="H22" s="693"/>
      <c r="I22" s="96"/>
    </row>
    <row r="23" spans="1:9" ht="21" x14ac:dyDescent="0.35">
      <c r="B23" s="90"/>
      <c r="C23" s="83" t="s">
        <v>42</v>
      </c>
      <c r="D23" s="77" t="s">
        <v>43</v>
      </c>
      <c r="E23" s="78" t="s">
        <v>79</v>
      </c>
      <c r="F23" s="110" t="s">
        <v>90</v>
      </c>
      <c r="G23" s="79" t="s">
        <v>91</v>
      </c>
      <c r="H23" s="110" t="s">
        <v>92</v>
      </c>
      <c r="I23" s="96"/>
    </row>
    <row r="24" spans="1:9" x14ac:dyDescent="0.35">
      <c r="B24" s="90"/>
      <c r="C24" s="162">
        <v>1</v>
      </c>
      <c r="D24" s="128" t="s">
        <v>78</v>
      </c>
      <c r="E24" s="146">
        <v>5000</v>
      </c>
      <c r="F24" s="147">
        <v>4000</v>
      </c>
      <c r="G24" s="148">
        <v>500</v>
      </c>
      <c r="H24" s="163">
        <f>F24-G24</f>
        <v>3500</v>
      </c>
      <c r="I24" s="96"/>
    </row>
    <row r="25" spans="1:9" x14ac:dyDescent="0.35">
      <c r="B25" s="90"/>
      <c r="C25" s="159"/>
      <c r="D25" s="128"/>
      <c r="E25" s="140"/>
      <c r="F25" s="141"/>
      <c r="G25" s="149"/>
      <c r="H25" s="142">
        <f t="shared" ref="H25:H26" si="1">F25-G25</f>
        <v>0</v>
      </c>
      <c r="I25" s="96"/>
    </row>
    <row r="26" spans="1:9" x14ac:dyDescent="0.35">
      <c r="B26" s="90"/>
      <c r="C26" s="159"/>
      <c r="D26" s="128"/>
      <c r="E26" s="140"/>
      <c r="F26" s="141"/>
      <c r="G26" s="149"/>
      <c r="H26" s="142">
        <f t="shared" si="1"/>
        <v>0</v>
      </c>
      <c r="I26" s="96"/>
    </row>
    <row r="27" spans="1:9" x14ac:dyDescent="0.35">
      <c r="B27" s="90"/>
      <c r="C27" s="159"/>
      <c r="D27" s="128"/>
      <c r="E27" s="140"/>
      <c r="F27" s="141"/>
      <c r="G27" s="149"/>
      <c r="H27" s="142"/>
      <c r="I27" s="96"/>
    </row>
    <row r="28" spans="1:9" x14ac:dyDescent="0.35">
      <c r="B28" s="90"/>
      <c r="C28" s="685" t="s">
        <v>44</v>
      </c>
      <c r="D28" s="686"/>
      <c r="E28" s="80">
        <f>SUM(E24:E27)</f>
        <v>5000</v>
      </c>
      <c r="F28" s="81">
        <f>SUM(F24:F27)</f>
        <v>4000</v>
      </c>
      <c r="G28" s="84">
        <f>SUM(G24:G27)</f>
        <v>500</v>
      </c>
      <c r="H28" s="82">
        <f>SUM(H24:H27)</f>
        <v>3500</v>
      </c>
      <c r="I28" s="96"/>
    </row>
    <row r="29" spans="1:9" x14ac:dyDescent="0.35">
      <c r="B29" s="90"/>
      <c r="C29" s="5"/>
      <c r="D29" s="5"/>
      <c r="E29" s="5"/>
      <c r="F29" s="5"/>
      <c r="G29" s="5"/>
      <c r="H29" s="5"/>
      <c r="I29" s="96"/>
    </row>
    <row r="30" spans="1:9" x14ac:dyDescent="0.35">
      <c r="A30" s="85" t="s">
        <v>77</v>
      </c>
      <c r="B30" s="97"/>
      <c r="C30" s="5"/>
      <c r="D30" s="5"/>
      <c r="E30" s="5"/>
      <c r="F30" s="5"/>
      <c r="G30" s="5"/>
      <c r="H30" s="5"/>
      <c r="I30" s="96"/>
    </row>
    <row r="31" spans="1:9" x14ac:dyDescent="0.35">
      <c r="A31" s="85" t="s">
        <v>93</v>
      </c>
      <c r="B31" s="90"/>
      <c r="C31" s="5"/>
      <c r="D31" s="5"/>
      <c r="E31" s="5"/>
      <c r="F31" s="5"/>
      <c r="G31" s="5"/>
      <c r="H31" s="5"/>
      <c r="I31" s="96"/>
    </row>
    <row r="32" spans="1:9" x14ac:dyDescent="0.35">
      <c r="B32" s="90"/>
      <c r="C32" s="5"/>
      <c r="D32" s="5"/>
      <c r="E32" s="5"/>
      <c r="F32" s="5"/>
      <c r="G32" s="5"/>
      <c r="H32" s="5"/>
      <c r="I32" s="96"/>
    </row>
    <row r="33" spans="1:9" x14ac:dyDescent="0.35">
      <c r="B33" s="90"/>
      <c r="C33" s="5"/>
      <c r="D33" s="5"/>
      <c r="E33" s="5"/>
      <c r="F33" s="5"/>
      <c r="G33" s="5"/>
      <c r="H33" s="5"/>
      <c r="I33" s="96"/>
    </row>
    <row r="34" spans="1:9" x14ac:dyDescent="0.35">
      <c r="B34" s="90"/>
      <c r="C34" s="86"/>
      <c r="D34" s="87" t="s">
        <v>74</v>
      </c>
      <c r="E34" s="88"/>
      <c r="F34" s="87" t="s">
        <v>76</v>
      </c>
      <c r="G34" s="89"/>
      <c r="H34" s="88"/>
      <c r="I34" s="96"/>
    </row>
    <row r="35" spans="1:9" x14ac:dyDescent="0.35">
      <c r="B35" s="90"/>
      <c r="C35" s="90"/>
      <c r="D35" s="158" t="s">
        <v>75</v>
      </c>
      <c r="E35" s="151"/>
      <c r="F35" s="158" t="s">
        <v>75</v>
      </c>
      <c r="G35" s="136"/>
      <c r="H35" s="151"/>
      <c r="I35" s="96"/>
    </row>
    <row r="36" spans="1:9" x14ac:dyDescent="0.35">
      <c r="B36" s="90"/>
      <c r="C36" s="90"/>
      <c r="D36" s="92" t="s">
        <v>35</v>
      </c>
      <c r="E36" s="91"/>
      <c r="F36" s="92" t="s">
        <v>35</v>
      </c>
      <c r="G36" s="44"/>
      <c r="H36" s="91"/>
      <c r="I36" s="96"/>
    </row>
    <row r="37" spans="1:9" x14ac:dyDescent="0.35">
      <c r="B37" s="90"/>
      <c r="C37" s="152"/>
      <c r="D37" s="153"/>
      <c r="E37" s="154"/>
      <c r="F37" s="136"/>
      <c r="G37" s="136"/>
      <c r="H37" s="154"/>
      <c r="I37" s="96"/>
    </row>
    <row r="38" spans="1:9" x14ac:dyDescent="0.35">
      <c r="B38" s="90"/>
      <c r="C38" s="152"/>
      <c r="D38" s="136"/>
      <c r="E38" s="154"/>
      <c r="F38" s="136"/>
      <c r="G38" s="136"/>
      <c r="H38" s="154"/>
      <c r="I38" s="96"/>
    </row>
    <row r="39" spans="1:9" x14ac:dyDescent="0.35">
      <c r="B39" s="90"/>
      <c r="C39" s="155"/>
      <c r="D39" s="156"/>
      <c r="E39" s="157"/>
      <c r="F39" s="156"/>
      <c r="G39" s="156"/>
      <c r="H39" s="157"/>
      <c r="I39" s="96"/>
    </row>
    <row r="40" spans="1:9" x14ac:dyDescent="0.35">
      <c r="B40" s="90"/>
      <c r="C40" s="5"/>
      <c r="D40" s="5"/>
      <c r="E40" s="5"/>
      <c r="F40" s="5"/>
      <c r="G40" s="5"/>
      <c r="H40" s="5"/>
      <c r="I40" s="96"/>
    </row>
    <row r="41" spans="1:9" x14ac:dyDescent="0.35">
      <c r="A41" s="100"/>
      <c r="B41" s="93"/>
      <c r="C41" s="98"/>
      <c r="D41" s="98"/>
      <c r="E41" s="98"/>
      <c r="F41" s="98"/>
      <c r="G41" s="98"/>
      <c r="H41" s="98"/>
      <c r="I41" s="99"/>
    </row>
    <row r="42" spans="1:9" x14ac:dyDescent="0.35">
      <c r="A42" s="100"/>
      <c r="B42" s="94"/>
      <c r="C42" s="94"/>
      <c r="D42" s="94"/>
      <c r="E42" s="94"/>
    </row>
    <row r="43" spans="1:9" x14ac:dyDescent="0.35">
      <c r="A43" s="100"/>
      <c r="B43" s="105"/>
      <c r="C43" s="76"/>
      <c r="D43" s="5" t="s">
        <v>84</v>
      </c>
    </row>
    <row r="44" spans="1:9" x14ac:dyDescent="0.35">
      <c r="B44" s="117" t="s">
        <v>192</v>
      </c>
    </row>
  </sheetData>
  <sheetProtection insertRows="0" deleteRows="0"/>
  <mergeCells count="6">
    <mergeCell ref="C28:D28"/>
    <mergeCell ref="C2:H4"/>
    <mergeCell ref="C19:D19"/>
    <mergeCell ref="C11:H11"/>
    <mergeCell ref="C9:H9"/>
    <mergeCell ref="C22:H22"/>
  </mergeCells>
  <printOptions horizontalCentered="1" verticalCentered="1"/>
  <pageMargins left="0.25" right="0.25" top="0.75" bottom="0.75" header="0.3" footer="0.3"/>
  <pageSetup paperSize="8" scale="97" orientation="portrait" cellComments="asDisplayed"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P52"/>
  <sheetViews>
    <sheetView showGridLines="0" topLeftCell="A16" workbookViewId="0">
      <selection activeCell="K26" sqref="K26"/>
    </sheetView>
  </sheetViews>
  <sheetFormatPr baseColWidth="10" defaultRowHeight="12.5" x14ac:dyDescent="0.25"/>
  <cols>
    <col min="1" max="1" width="1.54296875" style="190" customWidth="1"/>
    <col min="2" max="2" width="11" style="190"/>
    <col min="3" max="4" width="6.54296875" style="190" customWidth="1"/>
    <col min="5" max="9" width="13.54296875" style="190" customWidth="1"/>
    <col min="10" max="10" width="11" style="190"/>
    <col min="11" max="11" width="10.1796875" style="190" bestFit="1" customWidth="1"/>
    <col min="12" max="12" width="12.7265625" style="190" bestFit="1" customWidth="1"/>
    <col min="13" max="256" width="11" style="190"/>
    <col min="257" max="257" width="2.81640625" style="190" customWidth="1"/>
    <col min="258" max="258" width="11" style="190"/>
    <col min="259" max="260" width="7.7265625" style="190" customWidth="1"/>
    <col min="261" max="265" width="14.7265625" style="190" customWidth="1"/>
    <col min="266" max="266" width="11" style="190"/>
    <col min="267" max="267" width="10.1796875" style="190" bestFit="1" customWidth="1"/>
    <col min="268" max="268" width="12.7265625" style="190" bestFit="1" customWidth="1"/>
    <col min="269" max="512" width="11" style="190"/>
    <col min="513" max="513" width="2.81640625" style="190" customWidth="1"/>
    <col min="514" max="514" width="11" style="190"/>
    <col min="515" max="516" width="7.7265625" style="190" customWidth="1"/>
    <col min="517" max="521" width="14.7265625" style="190" customWidth="1"/>
    <col min="522" max="522" width="11" style="190"/>
    <col min="523" max="523" width="10.1796875" style="190" bestFit="1" customWidth="1"/>
    <col min="524" max="524" width="12.7265625" style="190" bestFit="1" customWidth="1"/>
    <col min="525" max="768" width="11" style="190"/>
    <col min="769" max="769" width="2.81640625" style="190" customWidth="1"/>
    <col min="770" max="770" width="11" style="190"/>
    <col min="771" max="772" width="7.7265625" style="190" customWidth="1"/>
    <col min="773" max="777" width="14.7265625" style="190" customWidth="1"/>
    <col min="778" max="778" width="11" style="190"/>
    <col min="779" max="779" width="10.1796875" style="190" bestFit="1" customWidth="1"/>
    <col min="780" max="780" width="12.7265625" style="190" bestFit="1" customWidth="1"/>
    <col min="781" max="1024" width="11" style="190"/>
    <col min="1025" max="1025" width="2.81640625" style="190" customWidth="1"/>
    <col min="1026" max="1026" width="11" style="190"/>
    <col min="1027" max="1028" width="7.7265625" style="190" customWidth="1"/>
    <col min="1029" max="1033" width="14.7265625" style="190" customWidth="1"/>
    <col min="1034" max="1034" width="11" style="190"/>
    <col min="1035" max="1035" width="10.1796875" style="190" bestFit="1" customWidth="1"/>
    <col min="1036" max="1036" width="12.7265625" style="190" bestFit="1" customWidth="1"/>
    <col min="1037" max="1280" width="11" style="190"/>
    <col min="1281" max="1281" width="2.81640625" style="190" customWidth="1"/>
    <col min="1282" max="1282" width="11" style="190"/>
    <col min="1283" max="1284" width="7.7265625" style="190" customWidth="1"/>
    <col min="1285" max="1289" width="14.7265625" style="190" customWidth="1"/>
    <col min="1290" max="1290" width="11" style="190"/>
    <col min="1291" max="1291" width="10.1796875" style="190" bestFit="1" customWidth="1"/>
    <col min="1292" max="1292" width="12.7265625" style="190" bestFit="1" customWidth="1"/>
    <col min="1293" max="1536" width="11" style="190"/>
    <col min="1537" max="1537" width="2.81640625" style="190" customWidth="1"/>
    <col min="1538" max="1538" width="11" style="190"/>
    <col min="1539" max="1540" width="7.7265625" style="190" customWidth="1"/>
    <col min="1541" max="1545" width="14.7265625" style="190" customWidth="1"/>
    <col min="1546" max="1546" width="11" style="190"/>
    <col min="1547" max="1547" width="10.1796875" style="190" bestFit="1" customWidth="1"/>
    <col min="1548" max="1548" width="12.7265625" style="190" bestFit="1" customWidth="1"/>
    <col min="1549" max="1792" width="11" style="190"/>
    <col min="1793" max="1793" width="2.81640625" style="190" customWidth="1"/>
    <col min="1794" max="1794" width="11" style="190"/>
    <col min="1795" max="1796" width="7.7265625" style="190" customWidth="1"/>
    <col min="1797" max="1801" width="14.7265625" style="190" customWidth="1"/>
    <col min="1802" max="1802" width="11" style="190"/>
    <col min="1803" max="1803" width="10.1796875" style="190" bestFit="1" customWidth="1"/>
    <col min="1804" max="1804" width="12.7265625" style="190" bestFit="1" customWidth="1"/>
    <col min="1805" max="2048" width="11" style="190"/>
    <col min="2049" max="2049" width="2.81640625" style="190" customWidth="1"/>
    <col min="2050" max="2050" width="11" style="190"/>
    <col min="2051" max="2052" width="7.7265625" style="190" customWidth="1"/>
    <col min="2053" max="2057" width="14.7265625" style="190" customWidth="1"/>
    <col min="2058" max="2058" width="11" style="190"/>
    <col min="2059" max="2059" width="10.1796875" style="190" bestFit="1" customWidth="1"/>
    <col min="2060" max="2060" width="12.7265625" style="190" bestFit="1" customWidth="1"/>
    <col min="2061" max="2304" width="11" style="190"/>
    <col min="2305" max="2305" width="2.81640625" style="190" customWidth="1"/>
    <col min="2306" max="2306" width="11" style="190"/>
    <col min="2307" max="2308" width="7.7265625" style="190" customWidth="1"/>
    <col min="2309" max="2313" width="14.7265625" style="190" customWidth="1"/>
    <col min="2314" max="2314" width="11" style="190"/>
    <col min="2315" max="2315" width="10.1796875" style="190" bestFit="1" customWidth="1"/>
    <col min="2316" max="2316" width="12.7265625" style="190" bestFit="1" customWidth="1"/>
    <col min="2317" max="2560" width="11" style="190"/>
    <col min="2561" max="2561" width="2.81640625" style="190" customWidth="1"/>
    <col min="2562" max="2562" width="11" style="190"/>
    <col min="2563" max="2564" width="7.7265625" style="190" customWidth="1"/>
    <col min="2565" max="2569" width="14.7265625" style="190" customWidth="1"/>
    <col min="2570" max="2570" width="11" style="190"/>
    <col min="2571" max="2571" width="10.1796875" style="190" bestFit="1" customWidth="1"/>
    <col min="2572" max="2572" width="12.7265625" style="190" bestFit="1" customWidth="1"/>
    <col min="2573" max="2816" width="11" style="190"/>
    <col min="2817" max="2817" width="2.81640625" style="190" customWidth="1"/>
    <col min="2818" max="2818" width="11" style="190"/>
    <col min="2819" max="2820" width="7.7265625" style="190" customWidth="1"/>
    <col min="2821" max="2825" width="14.7265625" style="190" customWidth="1"/>
    <col min="2826" max="2826" width="11" style="190"/>
    <col min="2827" max="2827" width="10.1796875" style="190" bestFit="1" customWidth="1"/>
    <col min="2828" max="2828" width="12.7265625" style="190" bestFit="1" customWidth="1"/>
    <col min="2829" max="3072" width="11" style="190"/>
    <col min="3073" max="3073" width="2.81640625" style="190" customWidth="1"/>
    <col min="3074" max="3074" width="11" style="190"/>
    <col min="3075" max="3076" width="7.7265625" style="190" customWidth="1"/>
    <col min="3077" max="3081" width="14.7265625" style="190" customWidth="1"/>
    <col min="3082" max="3082" width="11" style="190"/>
    <col min="3083" max="3083" width="10.1796875" style="190" bestFit="1" customWidth="1"/>
    <col min="3084" max="3084" width="12.7265625" style="190" bestFit="1" customWidth="1"/>
    <col min="3085" max="3328" width="11" style="190"/>
    <col min="3329" max="3329" width="2.81640625" style="190" customWidth="1"/>
    <col min="3330" max="3330" width="11" style="190"/>
    <col min="3331" max="3332" width="7.7265625" style="190" customWidth="1"/>
    <col min="3333" max="3337" width="14.7265625" style="190" customWidth="1"/>
    <col min="3338" max="3338" width="11" style="190"/>
    <col min="3339" max="3339" width="10.1796875" style="190" bestFit="1" customWidth="1"/>
    <col min="3340" max="3340" width="12.7265625" style="190" bestFit="1" customWidth="1"/>
    <col min="3341" max="3584" width="11" style="190"/>
    <col min="3585" max="3585" width="2.81640625" style="190" customWidth="1"/>
    <col min="3586" max="3586" width="11" style="190"/>
    <col min="3587" max="3588" width="7.7265625" style="190" customWidth="1"/>
    <col min="3589" max="3593" width="14.7265625" style="190" customWidth="1"/>
    <col min="3594" max="3594" width="11" style="190"/>
    <col min="3595" max="3595" width="10.1796875" style="190" bestFit="1" customWidth="1"/>
    <col min="3596" max="3596" width="12.7265625" style="190" bestFit="1" customWidth="1"/>
    <col min="3597" max="3840" width="11" style="190"/>
    <col min="3841" max="3841" width="2.81640625" style="190" customWidth="1"/>
    <col min="3842" max="3842" width="11" style="190"/>
    <col min="3843" max="3844" width="7.7265625" style="190" customWidth="1"/>
    <col min="3845" max="3849" width="14.7265625" style="190" customWidth="1"/>
    <col min="3850" max="3850" width="11" style="190"/>
    <col min="3851" max="3851" width="10.1796875" style="190" bestFit="1" customWidth="1"/>
    <col min="3852" max="3852" width="12.7265625" style="190" bestFit="1" customWidth="1"/>
    <col min="3853" max="4096" width="11" style="190"/>
    <col min="4097" max="4097" width="2.81640625" style="190" customWidth="1"/>
    <col min="4098" max="4098" width="11" style="190"/>
    <col min="4099" max="4100" width="7.7265625" style="190" customWidth="1"/>
    <col min="4101" max="4105" width="14.7265625" style="190" customWidth="1"/>
    <col min="4106" max="4106" width="11" style="190"/>
    <col min="4107" max="4107" width="10.1796875" style="190" bestFit="1" customWidth="1"/>
    <col min="4108" max="4108" width="12.7265625" style="190" bestFit="1" customWidth="1"/>
    <col min="4109" max="4352" width="11" style="190"/>
    <col min="4353" max="4353" width="2.81640625" style="190" customWidth="1"/>
    <col min="4354" max="4354" width="11" style="190"/>
    <col min="4355" max="4356" width="7.7265625" style="190" customWidth="1"/>
    <col min="4357" max="4361" width="14.7265625" style="190" customWidth="1"/>
    <col min="4362" max="4362" width="11" style="190"/>
    <col min="4363" max="4363" width="10.1796875" style="190" bestFit="1" customWidth="1"/>
    <col min="4364" max="4364" width="12.7265625" style="190" bestFit="1" customWidth="1"/>
    <col min="4365" max="4608" width="11" style="190"/>
    <col min="4609" max="4609" width="2.81640625" style="190" customWidth="1"/>
    <col min="4610" max="4610" width="11" style="190"/>
    <col min="4611" max="4612" width="7.7265625" style="190" customWidth="1"/>
    <col min="4613" max="4617" width="14.7265625" style="190" customWidth="1"/>
    <col min="4618" max="4618" width="11" style="190"/>
    <col min="4619" max="4619" width="10.1796875" style="190" bestFit="1" customWidth="1"/>
    <col min="4620" max="4620" width="12.7265625" style="190" bestFit="1" customWidth="1"/>
    <col min="4621" max="4864" width="11" style="190"/>
    <col min="4865" max="4865" width="2.81640625" style="190" customWidth="1"/>
    <col min="4866" max="4866" width="11" style="190"/>
    <col min="4867" max="4868" width="7.7265625" style="190" customWidth="1"/>
    <col min="4869" max="4873" width="14.7265625" style="190" customWidth="1"/>
    <col min="4874" max="4874" width="11" style="190"/>
    <col min="4875" max="4875" width="10.1796875" style="190" bestFit="1" customWidth="1"/>
    <col min="4876" max="4876" width="12.7265625" style="190" bestFit="1" customWidth="1"/>
    <col min="4877" max="5120" width="11" style="190"/>
    <col min="5121" max="5121" width="2.81640625" style="190" customWidth="1"/>
    <col min="5122" max="5122" width="11" style="190"/>
    <col min="5123" max="5124" width="7.7265625" style="190" customWidth="1"/>
    <col min="5125" max="5129" width="14.7265625" style="190" customWidth="1"/>
    <col min="5130" max="5130" width="11" style="190"/>
    <col min="5131" max="5131" width="10.1796875" style="190" bestFit="1" customWidth="1"/>
    <col min="5132" max="5132" width="12.7265625" style="190" bestFit="1" customWidth="1"/>
    <col min="5133" max="5376" width="11" style="190"/>
    <col min="5377" max="5377" width="2.81640625" style="190" customWidth="1"/>
    <col min="5378" max="5378" width="11" style="190"/>
    <col min="5379" max="5380" width="7.7265625" style="190" customWidth="1"/>
    <col min="5381" max="5385" width="14.7265625" style="190" customWidth="1"/>
    <col min="5386" max="5386" width="11" style="190"/>
    <col min="5387" max="5387" width="10.1796875" style="190" bestFit="1" customWidth="1"/>
    <col min="5388" max="5388" width="12.7265625" style="190" bestFit="1" customWidth="1"/>
    <col min="5389" max="5632" width="11" style="190"/>
    <col min="5633" max="5633" width="2.81640625" style="190" customWidth="1"/>
    <col min="5634" max="5634" width="11" style="190"/>
    <col min="5635" max="5636" width="7.7265625" style="190" customWidth="1"/>
    <col min="5637" max="5641" width="14.7265625" style="190" customWidth="1"/>
    <col min="5642" max="5642" width="11" style="190"/>
    <col min="5643" max="5643" width="10.1796875" style="190" bestFit="1" customWidth="1"/>
    <col min="5644" max="5644" width="12.7265625" style="190" bestFit="1" customWidth="1"/>
    <col min="5645" max="5888" width="11" style="190"/>
    <col min="5889" max="5889" width="2.81640625" style="190" customWidth="1"/>
    <col min="5890" max="5890" width="11" style="190"/>
    <col min="5891" max="5892" width="7.7265625" style="190" customWidth="1"/>
    <col min="5893" max="5897" width="14.7265625" style="190" customWidth="1"/>
    <col min="5898" max="5898" width="11" style="190"/>
    <col min="5899" max="5899" width="10.1796875" style="190" bestFit="1" customWidth="1"/>
    <col min="5900" max="5900" width="12.7265625" style="190" bestFit="1" customWidth="1"/>
    <col min="5901" max="6144" width="11" style="190"/>
    <col min="6145" max="6145" width="2.81640625" style="190" customWidth="1"/>
    <col min="6146" max="6146" width="11" style="190"/>
    <col min="6147" max="6148" width="7.7265625" style="190" customWidth="1"/>
    <col min="6149" max="6153" width="14.7265625" style="190" customWidth="1"/>
    <col min="6154" max="6154" width="11" style="190"/>
    <col min="6155" max="6155" width="10.1796875" style="190" bestFit="1" customWidth="1"/>
    <col min="6156" max="6156" width="12.7265625" style="190" bestFit="1" customWidth="1"/>
    <col min="6157" max="6400" width="11" style="190"/>
    <col min="6401" max="6401" width="2.81640625" style="190" customWidth="1"/>
    <col min="6402" max="6402" width="11" style="190"/>
    <col min="6403" max="6404" width="7.7265625" style="190" customWidth="1"/>
    <col min="6405" max="6409" width="14.7265625" style="190" customWidth="1"/>
    <col min="6410" max="6410" width="11" style="190"/>
    <col min="6411" max="6411" width="10.1796875" style="190" bestFit="1" customWidth="1"/>
    <col min="6412" max="6412" width="12.7265625" style="190" bestFit="1" customWidth="1"/>
    <col min="6413" max="6656" width="11" style="190"/>
    <col min="6657" max="6657" width="2.81640625" style="190" customWidth="1"/>
    <col min="6658" max="6658" width="11" style="190"/>
    <col min="6659" max="6660" width="7.7265625" style="190" customWidth="1"/>
    <col min="6661" max="6665" width="14.7265625" style="190" customWidth="1"/>
    <col min="6666" max="6666" width="11" style="190"/>
    <col min="6667" max="6667" width="10.1796875" style="190" bestFit="1" customWidth="1"/>
    <col min="6668" max="6668" width="12.7265625" style="190" bestFit="1" customWidth="1"/>
    <col min="6669" max="6912" width="11" style="190"/>
    <col min="6913" max="6913" width="2.81640625" style="190" customWidth="1"/>
    <col min="6914" max="6914" width="11" style="190"/>
    <col min="6915" max="6916" width="7.7265625" style="190" customWidth="1"/>
    <col min="6917" max="6921" width="14.7265625" style="190" customWidth="1"/>
    <col min="6922" max="6922" width="11" style="190"/>
    <col min="6923" max="6923" width="10.1796875" style="190" bestFit="1" customWidth="1"/>
    <col min="6924" max="6924" width="12.7265625" style="190" bestFit="1" customWidth="1"/>
    <col min="6925" max="7168" width="11" style="190"/>
    <col min="7169" max="7169" width="2.81640625" style="190" customWidth="1"/>
    <col min="7170" max="7170" width="11" style="190"/>
    <col min="7171" max="7172" width="7.7265625" style="190" customWidth="1"/>
    <col min="7173" max="7177" width="14.7265625" style="190" customWidth="1"/>
    <col min="7178" max="7178" width="11" style="190"/>
    <col min="7179" max="7179" width="10.1796875" style="190" bestFit="1" customWidth="1"/>
    <col min="7180" max="7180" width="12.7265625" style="190" bestFit="1" customWidth="1"/>
    <col min="7181" max="7424" width="11" style="190"/>
    <col min="7425" max="7425" width="2.81640625" style="190" customWidth="1"/>
    <col min="7426" max="7426" width="11" style="190"/>
    <col min="7427" max="7428" width="7.7265625" style="190" customWidth="1"/>
    <col min="7429" max="7433" width="14.7265625" style="190" customWidth="1"/>
    <col min="7434" max="7434" width="11" style="190"/>
    <col min="7435" max="7435" width="10.1796875" style="190" bestFit="1" customWidth="1"/>
    <col min="7436" max="7436" width="12.7265625" style="190" bestFit="1" customWidth="1"/>
    <col min="7437" max="7680" width="11" style="190"/>
    <col min="7681" max="7681" width="2.81640625" style="190" customWidth="1"/>
    <col min="7682" max="7682" width="11" style="190"/>
    <col min="7683" max="7684" width="7.7265625" style="190" customWidth="1"/>
    <col min="7685" max="7689" width="14.7265625" style="190" customWidth="1"/>
    <col min="7690" max="7690" width="11" style="190"/>
    <col min="7691" max="7691" width="10.1796875" style="190" bestFit="1" customWidth="1"/>
    <col min="7692" max="7692" width="12.7265625" style="190" bestFit="1" customWidth="1"/>
    <col min="7693" max="7936" width="11" style="190"/>
    <col min="7937" max="7937" width="2.81640625" style="190" customWidth="1"/>
    <col min="7938" max="7938" width="11" style="190"/>
    <col min="7939" max="7940" width="7.7265625" style="190" customWidth="1"/>
    <col min="7941" max="7945" width="14.7265625" style="190" customWidth="1"/>
    <col min="7946" max="7946" width="11" style="190"/>
    <col min="7947" max="7947" width="10.1796875" style="190" bestFit="1" customWidth="1"/>
    <col min="7948" max="7948" width="12.7265625" style="190" bestFit="1" customWidth="1"/>
    <col min="7949" max="8192" width="11" style="190"/>
    <col min="8193" max="8193" width="2.81640625" style="190" customWidth="1"/>
    <col min="8194" max="8194" width="11" style="190"/>
    <col min="8195" max="8196" width="7.7265625" style="190" customWidth="1"/>
    <col min="8197" max="8201" width="14.7265625" style="190" customWidth="1"/>
    <col min="8202" max="8202" width="11" style="190"/>
    <col min="8203" max="8203" width="10.1796875" style="190" bestFit="1" customWidth="1"/>
    <col min="8204" max="8204" width="12.7265625" style="190" bestFit="1" customWidth="1"/>
    <col min="8205" max="8448" width="11" style="190"/>
    <col min="8449" max="8449" width="2.81640625" style="190" customWidth="1"/>
    <col min="8450" max="8450" width="11" style="190"/>
    <col min="8451" max="8452" width="7.7265625" style="190" customWidth="1"/>
    <col min="8453" max="8457" width="14.7265625" style="190" customWidth="1"/>
    <col min="8458" max="8458" width="11" style="190"/>
    <col min="8459" max="8459" width="10.1796875" style="190" bestFit="1" customWidth="1"/>
    <col min="8460" max="8460" width="12.7265625" style="190" bestFit="1" customWidth="1"/>
    <col min="8461" max="8704" width="11" style="190"/>
    <col min="8705" max="8705" width="2.81640625" style="190" customWidth="1"/>
    <col min="8706" max="8706" width="11" style="190"/>
    <col min="8707" max="8708" width="7.7265625" style="190" customWidth="1"/>
    <col min="8709" max="8713" width="14.7265625" style="190" customWidth="1"/>
    <col min="8714" max="8714" width="11" style="190"/>
    <col min="8715" max="8715" width="10.1796875" style="190" bestFit="1" customWidth="1"/>
    <col min="8716" max="8716" width="12.7265625" style="190" bestFit="1" customWidth="1"/>
    <col min="8717" max="8960" width="11" style="190"/>
    <col min="8961" max="8961" width="2.81640625" style="190" customWidth="1"/>
    <col min="8962" max="8962" width="11" style="190"/>
    <col min="8963" max="8964" width="7.7265625" style="190" customWidth="1"/>
    <col min="8965" max="8969" width="14.7265625" style="190" customWidth="1"/>
    <col min="8970" max="8970" width="11" style="190"/>
    <col min="8971" max="8971" width="10.1796875" style="190" bestFit="1" customWidth="1"/>
    <col min="8972" max="8972" width="12.7265625" style="190" bestFit="1" customWidth="1"/>
    <col min="8973" max="9216" width="11" style="190"/>
    <col min="9217" max="9217" width="2.81640625" style="190" customWidth="1"/>
    <col min="9218" max="9218" width="11" style="190"/>
    <col min="9219" max="9220" width="7.7265625" style="190" customWidth="1"/>
    <col min="9221" max="9225" width="14.7265625" style="190" customWidth="1"/>
    <col min="9226" max="9226" width="11" style="190"/>
    <col min="9227" max="9227" width="10.1796875" style="190" bestFit="1" customWidth="1"/>
    <col min="9228" max="9228" width="12.7265625" style="190" bestFit="1" customWidth="1"/>
    <col min="9229" max="9472" width="11" style="190"/>
    <col min="9473" max="9473" width="2.81640625" style="190" customWidth="1"/>
    <col min="9474" max="9474" width="11" style="190"/>
    <col min="9475" max="9476" width="7.7265625" style="190" customWidth="1"/>
    <col min="9477" max="9481" width="14.7265625" style="190" customWidth="1"/>
    <col min="9482" max="9482" width="11" style="190"/>
    <col min="9483" max="9483" width="10.1796875" style="190" bestFit="1" customWidth="1"/>
    <col min="9484" max="9484" width="12.7265625" style="190" bestFit="1" customWidth="1"/>
    <col min="9485" max="9728" width="11" style="190"/>
    <col min="9729" max="9729" width="2.81640625" style="190" customWidth="1"/>
    <col min="9730" max="9730" width="11" style="190"/>
    <col min="9731" max="9732" width="7.7265625" style="190" customWidth="1"/>
    <col min="9733" max="9737" width="14.7265625" style="190" customWidth="1"/>
    <col min="9738" max="9738" width="11" style="190"/>
    <col min="9739" max="9739" width="10.1796875" style="190" bestFit="1" customWidth="1"/>
    <col min="9740" max="9740" width="12.7265625" style="190" bestFit="1" customWidth="1"/>
    <col min="9741" max="9984" width="11" style="190"/>
    <col min="9985" max="9985" width="2.81640625" style="190" customWidth="1"/>
    <col min="9986" max="9986" width="11" style="190"/>
    <col min="9987" max="9988" width="7.7265625" style="190" customWidth="1"/>
    <col min="9989" max="9993" width="14.7265625" style="190" customWidth="1"/>
    <col min="9994" max="9994" width="11" style="190"/>
    <col min="9995" max="9995" width="10.1796875" style="190" bestFit="1" customWidth="1"/>
    <col min="9996" max="9996" width="12.7265625" style="190" bestFit="1" customWidth="1"/>
    <col min="9997" max="10240" width="11" style="190"/>
    <col min="10241" max="10241" width="2.81640625" style="190" customWidth="1"/>
    <col min="10242" max="10242" width="11" style="190"/>
    <col min="10243" max="10244" width="7.7265625" style="190" customWidth="1"/>
    <col min="10245" max="10249" width="14.7265625" style="190" customWidth="1"/>
    <col min="10250" max="10250" width="11" style="190"/>
    <col min="10251" max="10251" width="10.1796875" style="190" bestFit="1" customWidth="1"/>
    <col min="10252" max="10252" width="12.7265625" style="190" bestFit="1" customWidth="1"/>
    <col min="10253" max="10496" width="11" style="190"/>
    <col min="10497" max="10497" width="2.81640625" style="190" customWidth="1"/>
    <col min="10498" max="10498" width="11" style="190"/>
    <col min="10499" max="10500" width="7.7265625" style="190" customWidth="1"/>
    <col min="10501" max="10505" width="14.7265625" style="190" customWidth="1"/>
    <col min="10506" max="10506" width="11" style="190"/>
    <col min="10507" max="10507" width="10.1796875" style="190" bestFit="1" customWidth="1"/>
    <col min="10508" max="10508" width="12.7265625" style="190" bestFit="1" customWidth="1"/>
    <col min="10509" max="10752" width="11" style="190"/>
    <col min="10753" max="10753" width="2.81640625" style="190" customWidth="1"/>
    <col min="10754" max="10754" width="11" style="190"/>
    <col min="10755" max="10756" width="7.7265625" style="190" customWidth="1"/>
    <col min="10757" max="10761" width="14.7265625" style="190" customWidth="1"/>
    <col min="10762" max="10762" width="11" style="190"/>
    <col min="10763" max="10763" width="10.1796875" style="190" bestFit="1" customWidth="1"/>
    <col min="10764" max="10764" width="12.7265625" style="190" bestFit="1" customWidth="1"/>
    <col min="10765" max="11008" width="11" style="190"/>
    <col min="11009" max="11009" width="2.81640625" style="190" customWidth="1"/>
    <col min="11010" max="11010" width="11" style="190"/>
    <col min="11011" max="11012" width="7.7265625" style="190" customWidth="1"/>
    <col min="11013" max="11017" width="14.7265625" style="190" customWidth="1"/>
    <col min="11018" max="11018" width="11" style="190"/>
    <col min="11019" max="11019" width="10.1796875" style="190" bestFit="1" customWidth="1"/>
    <col min="11020" max="11020" width="12.7265625" style="190" bestFit="1" customWidth="1"/>
    <col min="11021" max="11264" width="11" style="190"/>
    <col min="11265" max="11265" width="2.81640625" style="190" customWidth="1"/>
    <col min="11266" max="11266" width="11" style="190"/>
    <col min="11267" max="11268" width="7.7265625" style="190" customWidth="1"/>
    <col min="11269" max="11273" width="14.7265625" style="190" customWidth="1"/>
    <col min="11274" max="11274" width="11" style="190"/>
    <col min="11275" max="11275" width="10.1796875" style="190" bestFit="1" customWidth="1"/>
    <col min="11276" max="11276" width="12.7265625" style="190" bestFit="1" customWidth="1"/>
    <col min="11277" max="11520" width="11" style="190"/>
    <col min="11521" max="11521" width="2.81640625" style="190" customWidth="1"/>
    <col min="11522" max="11522" width="11" style="190"/>
    <col min="11523" max="11524" width="7.7265625" style="190" customWidth="1"/>
    <col min="11525" max="11529" width="14.7265625" style="190" customWidth="1"/>
    <col min="11530" max="11530" width="11" style="190"/>
    <col min="11531" max="11531" width="10.1796875" style="190" bestFit="1" customWidth="1"/>
    <col min="11532" max="11532" width="12.7265625" style="190" bestFit="1" customWidth="1"/>
    <col min="11533" max="11776" width="11" style="190"/>
    <col min="11777" max="11777" width="2.81640625" style="190" customWidth="1"/>
    <col min="11778" max="11778" width="11" style="190"/>
    <col min="11779" max="11780" width="7.7265625" style="190" customWidth="1"/>
    <col min="11781" max="11785" width="14.7265625" style="190" customWidth="1"/>
    <col min="11786" max="11786" width="11" style="190"/>
    <col min="11787" max="11787" width="10.1796875" style="190" bestFit="1" customWidth="1"/>
    <col min="11788" max="11788" width="12.7265625" style="190" bestFit="1" customWidth="1"/>
    <col min="11789" max="12032" width="11" style="190"/>
    <col min="12033" max="12033" width="2.81640625" style="190" customWidth="1"/>
    <col min="12034" max="12034" width="11" style="190"/>
    <col min="12035" max="12036" width="7.7265625" style="190" customWidth="1"/>
    <col min="12037" max="12041" width="14.7265625" style="190" customWidth="1"/>
    <col min="12042" max="12042" width="11" style="190"/>
    <col min="12043" max="12043" width="10.1796875" style="190" bestFit="1" customWidth="1"/>
    <col min="12044" max="12044" width="12.7265625" style="190" bestFit="1" customWidth="1"/>
    <col min="12045" max="12288" width="11" style="190"/>
    <col min="12289" max="12289" width="2.81640625" style="190" customWidth="1"/>
    <col min="12290" max="12290" width="11" style="190"/>
    <col min="12291" max="12292" width="7.7265625" style="190" customWidth="1"/>
    <col min="12293" max="12297" width="14.7265625" style="190" customWidth="1"/>
    <col min="12298" max="12298" width="11" style="190"/>
    <col min="12299" max="12299" width="10.1796875" style="190" bestFit="1" customWidth="1"/>
    <col min="12300" max="12300" width="12.7265625" style="190" bestFit="1" customWidth="1"/>
    <col min="12301" max="12544" width="11" style="190"/>
    <col min="12545" max="12545" width="2.81640625" style="190" customWidth="1"/>
    <col min="12546" max="12546" width="11" style="190"/>
    <col min="12547" max="12548" width="7.7265625" style="190" customWidth="1"/>
    <col min="12549" max="12553" width="14.7265625" style="190" customWidth="1"/>
    <col min="12554" max="12554" width="11" style="190"/>
    <col min="12555" max="12555" width="10.1796875" style="190" bestFit="1" customWidth="1"/>
    <col min="12556" max="12556" width="12.7265625" style="190" bestFit="1" customWidth="1"/>
    <col min="12557" max="12800" width="11" style="190"/>
    <col min="12801" max="12801" width="2.81640625" style="190" customWidth="1"/>
    <col min="12802" max="12802" width="11" style="190"/>
    <col min="12803" max="12804" width="7.7265625" style="190" customWidth="1"/>
    <col min="12805" max="12809" width="14.7265625" style="190" customWidth="1"/>
    <col min="12810" max="12810" width="11" style="190"/>
    <col min="12811" max="12811" width="10.1796875" style="190" bestFit="1" customWidth="1"/>
    <col min="12812" max="12812" width="12.7265625" style="190" bestFit="1" customWidth="1"/>
    <col min="12813" max="13056" width="11" style="190"/>
    <col min="13057" max="13057" width="2.81640625" style="190" customWidth="1"/>
    <col min="13058" max="13058" width="11" style="190"/>
    <col min="13059" max="13060" width="7.7265625" style="190" customWidth="1"/>
    <col min="13061" max="13065" width="14.7265625" style="190" customWidth="1"/>
    <col min="13066" max="13066" width="11" style="190"/>
    <col min="13067" max="13067" width="10.1796875" style="190" bestFit="1" customWidth="1"/>
    <col min="13068" max="13068" width="12.7265625" style="190" bestFit="1" customWidth="1"/>
    <col min="13069" max="13312" width="11" style="190"/>
    <col min="13313" max="13313" width="2.81640625" style="190" customWidth="1"/>
    <col min="13314" max="13314" width="11" style="190"/>
    <col min="13315" max="13316" width="7.7265625" style="190" customWidth="1"/>
    <col min="13317" max="13321" width="14.7265625" style="190" customWidth="1"/>
    <col min="13322" max="13322" width="11" style="190"/>
    <col min="13323" max="13323" width="10.1796875" style="190" bestFit="1" customWidth="1"/>
    <col min="13324" max="13324" width="12.7265625" style="190" bestFit="1" customWidth="1"/>
    <col min="13325" max="13568" width="11" style="190"/>
    <col min="13569" max="13569" width="2.81640625" style="190" customWidth="1"/>
    <col min="13570" max="13570" width="11" style="190"/>
    <col min="13571" max="13572" width="7.7265625" style="190" customWidth="1"/>
    <col min="13573" max="13577" width="14.7265625" style="190" customWidth="1"/>
    <col min="13578" max="13578" width="11" style="190"/>
    <col min="13579" max="13579" width="10.1796875" style="190" bestFit="1" customWidth="1"/>
    <col min="13580" max="13580" width="12.7265625" style="190" bestFit="1" customWidth="1"/>
    <col min="13581" max="13824" width="11" style="190"/>
    <col min="13825" max="13825" width="2.81640625" style="190" customWidth="1"/>
    <col min="13826" max="13826" width="11" style="190"/>
    <col min="13827" max="13828" width="7.7265625" style="190" customWidth="1"/>
    <col min="13829" max="13833" width="14.7265625" style="190" customWidth="1"/>
    <col min="13834" max="13834" width="11" style="190"/>
    <col min="13835" max="13835" width="10.1796875" style="190" bestFit="1" customWidth="1"/>
    <col min="13836" max="13836" width="12.7265625" style="190" bestFit="1" customWidth="1"/>
    <col min="13837" max="14080" width="11" style="190"/>
    <col min="14081" max="14081" width="2.81640625" style="190" customWidth="1"/>
    <col min="14082" max="14082" width="11" style="190"/>
    <col min="14083" max="14084" width="7.7265625" style="190" customWidth="1"/>
    <col min="14085" max="14089" width="14.7265625" style="190" customWidth="1"/>
    <col min="14090" max="14090" width="11" style="190"/>
    <col min="14091" max="14091" width="10.1796875" style="190" bestFit="1" customWidth="1"/>
    <col min="14092" max="14092" width="12.7265625" style="190" bestFit="1" customWidth="1"/>
    <col min="14093" max="14336" width="11" style="190"/>
    <col min="14337" max="14337" width="2.81640625" style="190" customWidth="1"/>
    <col min="14338" max="14338" width="11" style="190"/>
    <col min="14339" max="14340" width="7.7265625" style="190" customWidth="1"/>
    <col min="14341" max="14345" width="14.7265625" style="190" customWidth="1"/>
    <col min="14346" max="14346" width="11" style="190"/>
    <col min="14347" max="14347" width="10.1796875" style="190" bestFit="1" customWidth="1"/>
    <col min="14348" max="14348" width="12.7265625" style="190" bestFit="1" customWidth="1"/>
    <col min="14349" max="14592" width="11" style="190"/>
    <col min="14593" max="14593" width="2.81640625" style="190" customWidth="1"/>
    <col min="14594" max="14594" width="11" style="190"/>
    <col min="14595" max="14596" width="7.7265625" style="190" customWidth="1"/>
    <col min="14597" max="14601" width="14.7265625" style="190" customWidth="1"/>
    <col min="14602" max="14602" width="11" style="190"/>
    <col min="14603" max="14603" width="10.1796875" style="190" bestFit="1" customWidth="1"/>
    <col min="14604" max="14604" width="12.7265625" style="190" bestFit="1" customWidth="1"/>
    <col min="14605" max="14848" width="11" style="190"/>
    <col min="14849" max="14849" width="2.81640625" style="190" customWidth="1"/>
    <col min="14850" max="14850" width="11" style="190"/>
    <col min="14851" max="14852" width="7.7265625" style="190" customWidth="1"/>
    <col min="14853" max="14857" width="14.7265625" style="190" customWidth="1"/>
    <col min="14858" max="14858" width="11" style="190"/>
    <col min="14859" max="14859" width="10.1796875" style="190" bestFit="1" customWidth="1"/>
    <col min="14860" max="14860" width="12.7265625" style="190" bestFit="1" customWidth="1"/>
    <col min="14861" max="15104" width="11" style="190"/>
    <col min="15105" max="15105" width="2.81640625" style="190" customWidth="1"/>
    <col min="15106" max="15106" width="11" style="190"/>
    <col min="15107" max="15108" width="7.7265625" style="190" customWidth="1"/>
    <col min="15109" max="15113" width="14.7265625" style="190" customWidth="1"/>
    <col min="15114" max="15114" width="11" style="190"/>
    <col min="15115" max="15115" width="10.1796875" style="190" bestFit="1" customWidth="1"/>
    <col min="15116" max="15116" width="12.7265625" style="190" bestFit="1" customWidth="1"/>
    <col min="15117" max="15360" width="11" style="190"/>
    <col min="15361" max="15361" width="2.81640625" style="190" customWidth="1"/>
    <col min="15362" max="15362" width="11" style="190"/>
    <col min="15363" max="15364" width="7.7265625" style="190" customWidth="1"/>
    <col min="15365" max="15369" width="14.7265625" style="190" customWidth="1"/>
    <col min="15370" max="15370" width="11" style="190"/>
    <col min="15371" max="15371" width="10.1796875" style="190" bestFit="1" customWidth="1"/>
    <col min="15372" max="15372" width="12.7265625" style="190" bestFit="1" customWidth="1"/>
    <col min="15373" max="15616" width="11" style="190"/>
    <col min="15617" max="15617" width="2.81640625" style="190" customWidth="1"/>
    <col min="15618" max="15618" width="11" style="190"/>
    <col min="15619" max="15620" width="7.7265625" style="190" customWidth="1"/>
    <col min="15621" max="15625" width="14.7265625" style="190" customWidth="1"/>
    <col min="15626" max="15626" width="11" style="190"/>
    <col min="15627" max="15627" width="10.1796875" style="190" bestFit="1" customWidth="1"/>
    <col min="15628" max="15628" width="12.7265625" style="190" bestFit="1" customWidth="1"/>
    <col min="15629" max="15872" width="11" style="190"/>
    <col min="15873" max="15873" width="2.81640625" style="190" customWidth="1"/>
    <col min="15874" max="15874" width="11" style="190"/>
    <col min="15875" max="15876" width="7.7265625" style="190" customWidth="1"/>
    <col min="15877" max="15881" width="14.7265625" style="190" customWidth="1"/>
    <col min="15882" max="15882" width="11" style="190"/>
    <col min="15883" max="15883" width="10.1796875" style="190" bestFit="1" customWidth="1"/>
    <col min="15884" max="15884" width="12.7265625" style="190" bestFit="1" customWidth="1"/>
    <col min="15885" max="16128" width="11" style="190"/>
    <col min="16129" max="16129" width="2.81640625" style="190" customWidth="1"/>
    <col min="16130" max="16130" width="11" style="190"/>
    <col min="16131" max="16132" width="7.7265625" style="190" customWidth="1"/>
    <col min="16133" max="16137" width="14.7265625" style="190" customWidth="1"/>
    <col min="16138" max="16138" width="11" style="190"/>
    <col min="16139" max="16139" width="10.1796875" style="190" bestFit="1" customWidth="1"/>
    <col min="16140" max="16140" width="12.7265625" style="190" bestFit="1" customWidth="1"/>
    <col min="16141" max="16384" width="11" style="190"/>
  </cols>
  <sheetData>
    <row r="1" spans="2:16" ht="20.5" x14ac:dyDescent="0.45">
      <c r="C1" s="703" t="s">
        <v>110</v>
      </c>
      <c r="D1" s="703"/>
      <c r="E1" s="703"/>
      <c r="F1" s="703"/>
      <c r="G1" s="703"/>
      <c r="H1" s="703"/>
      <c r="I1" s="703"/>
      <c r="M1" s="218"/>
      <c r="N1" s="218"/>
      <c r="O1" s="218"/>
    </row>
    <row r="2" spans="2:16" ht="15.75" customHeight="1" x14ac:dyDescent="0.25">
      <c r="O2" s="219"/>
      <c r="P2" s="219"/>
    </row>
    <row r="3" spans="2:16" x14ac:dyDescent="0.25">
      <c r="O3" s="219"/>
      <c r="P3" s="219"/>
    </row>
    <row r="4" spans="2:16" ht="20.5" x14ac:dyDescent="0.45">
      <c r="C4" s="196" t="s">
        <v>111</v>
      </c>
      <c r="D4" s="196"/>
      <c r="E4" s="220" t="str">
        <f>'Demande de Paiement'!E19</f>
        <v>2016/ …</v>
      </c>
      <c r="F4" s="221"/>
      <c r="G4" s="221"/>
      <c r="H4" s="221"/>
      <c r="I4" s="221"/>
      <c r="O4" s="219"/>
      <c r="P4" s="219"/>
    </row>
    <row r="5" spans="2:16" ht="14.5" x14ac:dyDescent="0.35">
      <c r="C5" s="200" t="s">
        <v>113</v>
      </c>
      <c r="D5" s="200"/>
      <c r="E5" s="712" t="str">
        <f>'Demande de Paiement'!H21</f>
        <v>……………………….</v>
      </c>
      <c r="F5" s="712"/>
      <c r="G5" s="712"/>
      <c r="H5" s="712"/>
      <c r="I5" s="712"/>
      <c r="O5" s="219"/>
      <c r="P5" s="219"/>
    </row>
    <row r="6" spans="2:16" x14ac:dyDescent="0.25">
      <c r="L6" s="190" t="s">
        <v>207</v>
      </c>
    </row>
    <row r="7" spans="2:16" x14ac:dyDescent="0.25">
      <c r="L7" s="190" t="s">
        <v>136</v>
      </c>
    </row>
    <row r="8" spans="2:16" ht="13.5" x14ac:dyDescent="0.35">
      <c r="C8" s="222" t="s">
        <v>115</v>
      </c>
      <c r="D8" s="222"/>
      <c r="E8" s="222"/>
      <c r="F8" s="222"/>
      <c r="G8" s="222"/>
      <c r="H8" s="222"/>
      <c r="I8" s="222"/>
    </row>
    <row r="9" spans="2:16" ht="13" x14ac:dyDescent="0.3">
      <c r="C9" s="696" t="s">
        <v>160</v>
      </c>
      <c r="D9" s="696"/>
      <c r="E9" s="223">
        <f>M17</f>
        <v>0</v>
      </c>
      <c r="F9" s="223"/>
      <c r="G9" s="223"/>
      <c r="H9" s="223"/>
      <c r="I9" s="223"/>
    </row>
    <row r="10" spans="2:16" ht="13" thickBot="1" x14ac:dyDescent="0.3">
      <c r="E10" s="224">
        <v>1</v>
      </c>
      <c r="F10" s="224">
        <v>2</v>
      </c>
      <c r="G10" s="224">
        <v>3</v>
      </c>
    </row>
    <row r="11" spans="2:16" ht="25.5" customHeight="1" x14ac:dyDescent="0.25">
      <c r="C11" s="715" t="s">
        <v>112</v>
      </c>
      <c r="D11" s="716"/>
      <c r="E11" s="225" t="str">
        <f>IF(M14="","",M14)</f>
        <v>BT01</v>
      </c>
      <c r="F11" s="225" t="str">
        <f>IF(N14="","",N14)</f>
        <v/>
      </c>
      <c r="G11" s="225" t="str">
        <f>IF(O14="","",O14)</f>
        <v/>
      </c>
      <c r="H11" s="706" t="s">
        <v>16</v>
      </c>
      <c r="I11" s="709" t="s">
        <v>116</v>
      </c>
      <c r="M11" s="226">
        <v>1</v>
      </c>
      <c r="N11" s="226">
        <v>2</v>
      </c>
      <c r="O11" s="226">
        <v>3</v>
      </c>
    </row>
    <row r="12" spans="2:16" ht="13.5" x14ac:dyDescent="0.25">
      <c r="C12" s="717" t="s">
        <v>117</v>
      </c>
      <c r="D12" s="718"/>
      <c r="E12" s="227">
        <f>'Calcul révision'!M13</f>
        <v>42309</v>
      </c>
      <c r="F12" s="227" t="str">
        <f>IF(N13="","../../…",N13)</f>
        <v>../../…</v>
      </c>
      <c r="G12" s="227" t="str">
        <f>IF(O13="","../../…",O13)</f>
        <v>../../…</v>
      </c>
      <c r="H12" s="707"/>
      <c r="I12" s="710"/>
      <c r="L12" s="228"/>
      <c r="M12" s="257"/>
      <c r="N12" s="258"/>
      <c r="O12" s="259"/>
    </row>
    <row r="13" spans="2:16" ht="13.5" x14ac:dyDescent="0.25">
      <c r="C13" s="717" t="s">
        <v>118</v>
      </c>
      <c r="D13" s="718"/>
      <c r="E13" s="229">
        <v>1</v>
      </c>
      <c r="F13" s="229">
        <v>0</v>
      </c>
      <c r="G13" s="229">
        <v>0</v>
      </c>
      <c r="H13" s="707"/>
      <c r="I13" s="710"/>
      <c r="L13" s="230" t="s">
        <v>133</v>
      </c>
      <c r="M13" s="260">
        <v>42309</v>
      </c>
      <c r="N13" s="261"/>
      <c r="O13" s="261"/>
    </row>
    <row r="14" spans="2:16" ht="16.5" customHeight="1" thickBot="1" x14ac:dyDescent="0.3">
      <c r="C14" s="719" t="s">
        <v>119</v>
      </c>
      <c r="D14" s="720"/>
      <c r="E14" s="231">
        <f>M15</f>
        <v>103.8</v>
      </c>
      <c r="F14" s="231">
        <f>N15</f>
        <v>0</v>
      </c>
      <c r="G14" s="231">
        <f>O15</f>
        <v>0</v>
      </c>
      <c r="H14" s="708"/>
      <c r="I14" s="711"/>
      <c r="L14" s="230" t="s">
        <v>112</v>
      </c>
      <c r="M14" s="262" t="s">
        <v>132</v>
      </c>
      <c r="N14" s="262"/>
      <c r="O14" s="262"/>
    </row>
    <row r="15" spans="2:16" x14ac:dyDescent="0.25">
      <c r="K15" s="232"/>
      <c r="L15" s="230" t="s">
        <v>114</v>
      </c>
      <c r="M15" s="263">
        <v>103.8</v>
      </c>
      <c r="N15" s="264"/>
      <c r="O15" s="264"/>
    </row>
    <row r="16" spans="2:16" x14ac:dyDescent="0.25">
      <c r="B16" s="233" t="s">
        <v>120</v>
      </c>
      <c r="C16" s="713" t="s">
        <v>121</v>
      </c>
      <c r="D16" s="714"/>
      <c r="E16" s="234"/>
      <c r="F16" s="234"/>
      <c r="G16" s="234"/>
      <c r="H16" s="234"/>
      <c r="I16" s="234"/>
      <c r="K16" s="232"/>
      <c r="L16" s="235"/>
      <c r="M16" s="236"/>
      <c r="N16" s="237"/>
      <c r="O16" s="236"/>
    </row>
    <row r="17" spans="2:16" x14ac:dyDescent="0.25">
      <c r="B17" s="253">
        <v>42699</v>
      </c>
      <c r="C17" s="704">
        <v>42644</v>
      </c>
      <c r="D17" s="705"/>
      <c r="E17" s="188">
        <v>104.8</v>
      </c>
      <c r="F17" s="188">
        <v>0</v>
      </c>
      <c r="G17" s="188">
        <v>0</v>
      </c>
      <c r="H17" s="239"/>
      <c r="I17" s="237"/>
      <c r="K17" s="232"/>
      <c r="L17" s="427" t="s">
        <v>157</v>
      </c>
      <c r="M17" s="283"/>
      <c r="N17" s="276" t="s">
        <v>145</v>
      </c>
      <c r="O17" s="242"/>
    </row>
    <row r="18" spans="2:16" ht="13" x14ac:dyDescent="0.3">
      <c r="B18" s="243"/>
      <c r="C18" s="254"/>
      <c r="D18" s="255"/>
      <c r="E18" s="239">
        <f>IF($E$14=0,0,(E17/$E$14)*$E$13)</f>
        <v>1.0096339113680155</v>
      </c>
      <c r="F18" s="239">
        <f>IF($F$14=0,0,(F17/$F$14)*$F$13)</f>
        <v>0</v>
      </c>
      <c r="G18" s="239">
        <f>IF($G$14=0,0,(G17/$G$14)*$G$13)</f>
        <v>0</v>
      </c>
      <c r="H18" s="244">
        <f>E18+F18+G18</f>
        <v>1.0096339113680155</v>
      </c>
      <c r="I18" s="245">
        <f>IF(E17=0,0,(H18*$M$24+$M$23)-1)</f>
        <v>8.1888246628130101E-3</v>
      </c>
      <c r="K18" s="232"/>
      <c r="L18" s="277" t="s">
        <v>205</v>
      </c>
      <c r="M18" s="275"/>
      <c r="N18" s="275"/>
      <c r="O18" s="242"/>
      <c r="P18" s="298" t="s">
        <v>156</v>
      </c>
    </row>
    <row r="19" spans="2:16" ht="14.5" x14ac:dyDescent="0.3">
      <c r="B19" s="253"/>
      <c r="C19" s="701"/>
      <c r="D19" s="702"/>
      <c r="E19" s="188">
        <v>0</v>
      </c>
      <c r="F19" s="188">
        <v>0</v>
      </c>
      <c r="G19" s="188">
        <v>0</v>
      </c>
      <c r="H19" s="239"/>
      <c r="I19" s="237"/>
      <c r="K19" s="232"/>
      <c r="L19" s="699" t="s">
        <v>204</v>
      </c>
      <c r="M19" s="700"/>
      <c r="N19" s="700"/>
      <c r="O19" s="242"/>
      <c r="P19" s="298" t="s">
        <v>154</v>
      </c>
    </row>
    <row r="20" spans="2:16" ht="13" x14ac:dyDescent="0.3">
      <c r="B20" s="246"/>
      <c r="C20" s="254"/>
      <c r="D20" s="255"/>
      <c r="E20" s="239">
        <f>IF($E$14=0,0,(E19/$E$14)*$E$13)</f>
        <v>0</v>
      </c>
      <c r="F20" s="239">
        <f>IF($F$14=0,0,(F19/$F$14)*$F$13)</f>
        <v>0</v>
      </c>
      <c r="G20" s="239">
        <f>IF($G$14=0,0,(G19/$G$14)*$G$13)</f>
        <v>0</v>
      </c>
      <c r="H20" s="244">
        <f>E20+F20+G20</f>
        <v>0</v>
      </c>
      <c r="I20" s="245">
        <f>IF(E19=0,0,(H20*$M$24+$M$23)-1)</f>
        <v>0</v>
      </c>
      <c r="K20" s="232"/>
      <c r="L20" s="697"/>
      <c r="M20" s="698"/>
      <c r="N20" s="698"/>
      <c r="O20" s="242"/>
      <c r="P20" s="298" t="s">
        <v>155</v>
      </c>
    </row>
    <row r="21" spans="2:16" ht="14.5" x14ac:dyDescent="0.3">
      <c r="B21" s="253"/>
      <c r="C21" s="701"/>
      <c r="D21" s="702"/>
      <c r="E21" s="188">
        <v>0</v>
      </c>
      <c r="F21" s="188">
        <v>0</v>
      </c>
      <c r="G21" s="188">
        <v>0</v>
      </c>
      <c r="H21" s="239"/>
      <c r="I21" s="237"/>
      <c r="K21" s="232"/>
      <c r="L21" s="697" t="s">
        <v>166</v>
      </c>
      <c r="M21" s="698"/>
      <c r="N21" s="698"/>
      <c r="O21" s="242"/>
    </row>
    <row r="22" spans="2:16" x14ac:dyDescent="0.25">
      <c r="B22" s="246"/>
      <c r="C22" s="254"/>
      <c r="D22" s="255"/>
      <c r="E22" s="239">
        <f>IF($E$14=0,0,(E21/$E$14)*$E$13)</f>
        <v>0</v>
      </c>
      <c r="F22" s="239">
        <f>IF($F$14=0,0,(F21/$F$14)*$F$13)</f>
        <v>0</v>
      </c>
      <c r="G22" s="239">
        <f>IF($G$14=0,0,(G21/$G$14)*$G$13)</f>
        <v>0</v>
      </c>
      <c r="H22" s="244">
        <f>E22+F22+G22</f>
        <v>0</v>
      </c>
      <c r="I22" s="245">
        <f>IF(E21=0,0,(H22*$M$24+$M$23)-1)</f>
        <v>0</v>
      </c>
      <c r="K22" s="232"/>
      <c r="L22" s="240"/>
      <c r="M22" s="219"/>
      <c r="N22" s="219"/>
      <c r="O22" s="242"/>
    </row>
    <row r="23" spans="2:16" ht="14.5" x14ac:dyDescent="0.25">
      <c r="B23" s="253"/>
      <c r="C23" s="701"/>
      <c r="D23" s="702"/>
      <c r="E23" s="188">
        <v>0</v>
      </c>
      <c r="F23" s="188">
        <v>0</v>
      </c>
      <c r="G23" s="188">
        <v>0</v>
      </c>
      <c r="H23" s="239"/>
      <c r="I23" s="237"/>
      <c r="K23" s="232"/>
      <c r="L23" s="269" t="s">
        <v>158</v>
      </c>
      <c r="M23" s="282">
        <v>0.15</v>
      </c>
      <c r="N23" s="299" t="s">
        <v>165</v>
      </c>
      <c r="O23" s="242"/>
    </row>
    <row r="24" spans="2:16" x14ac:dyDescent="0.25">
      <c r="B24" s="246"/>
      <c r="C24" s="256"/>
      <c r="D24" s="255"/>
      <c r="E24" s="239">
        <f>IF($E$14=0,0,(E23/$E$14)*$E$13)</f>
        <v>0</v>
      </c>
      <c r="F24" s="239">
        <f>IF($F$14=0,0,(F23/$F$14)*$F$13)</f>
        <v>0</v>
      </c>
      <c r="G24" s="239">
        <f>IF($G$14=0,0,(G23/$G$14)*$G$13)</f>
        <v>0</v>
      </c>
      <c r="H24" s="244">
        <f>E24+F24+G24</f>
        <v>0</v>
      </c>
      <c r="I24" s="245">
        <f>IF(E23=0,0,(H24*$M$24+$M$23)-1)</f>
        <v>0</v>
      </c>
      <c r="K24" s="232"/>
      <c r="L24" s="269" t="s">
        <v>159</v>
      </c>
      <c r="M24" s="282">
        <v>0.85</v>
      </c>
      <c r="N24" s="299" t="s">
        <v>164</v>
      </c>
      <c r="O24" s="242"/>
    </row>
    <row r="25" spans="2:16" ht="14.5" x14ac:dyDescent="0.25">
      <c r="B25" s="253"/>
      <c r="C25" s="701"/>
      <c r="D25" s="702"/>
      <c r="E25" s="188">
        <v>0</v>
      </c>
      <c r="F25" s="188">
        <v>0</v>
      </c>
      <c r="G25" s="188">
        <v>0</v>
      </c>
      <c r="H25" s="239"/>
      <c r="I25" s="237"/>
      <c r="K25" s="232"/>
      <c r="L25" s="247"/>
      <c r="M25" s="248"/>
      <c r="N25" s="248"/>
      <c r="O25" s="249"/>
    </row>
    <row r="26" spans="2:16" x14ac:dyDescent="0.25">
      <c r="B26" s="246"/>
      <c r="C26" s="254"/>
      <c r="D26" s="255"/>
      <c r="E26" s="239">
        <f>IF($E$14=0,0,(E25/$E$14)*$E$13)</f>
        <v>0</v>
      </c>
      <c r="F26" s="239">
        <f>IF($F$14=0,0,(F25/$F$14)*$F$13)</f>
        <v>0</v>
      </c>
      <c r="G26" s="239">
        <f>IF($G$14=0,0,(G25/$G$14)*$G$13)</f>
        <v>0</v>
      </c>
      <c r="H26" s="244">
        <f>E26+F26+G26</f>
        <v>0</v>
      </c>
      <c r="I26" s="245">
        <f>IF(E25=0,0,(H26*$M$24+$M$23)-1)</f>
        <v>0</v>
      </c>
      <c r="K26" s="232"/>
      <c r="L26" s="250"/>
    </row>
    <row r="27" spans="2:16" ht="14.5" x14ac:dyDescent="0.25">
      <c r="B27" s="253"/>
      <c r="C27" s="701"/>
      <c r="D27" s="702"/>
      <c r="E27" s="188">
        <v>0</v>
      </c>
      <c r="F27" s="188">
        <v>0</v>
      </c>
      <c r="G27" s="188">
        <v>0</v>
      </c>
      <c r="H27" s="239"/>
      <c r="I27" s="237"/>
      <c r="L27" s="270" t="s">
        <v>140</v>
      </c>
      <c r="M27" s="241"/>
      <c r="N27" s="271" t="s">
        <v>141</v>
      </c>
      <c r="O27" s="271" t="s">
        <v>142</v>
      </c>
      <c r="P27" s="272"/>
    </row>
    <row r="28" spans="2:16" x14ac:dyDescent="0.25">
      <c r="B28" s="246"/>
      <c r="C28" s="254"/>
      <c r="D28" s="255"/>
      <c r="E28" s="239">
        <f>IF($E$14=0,0,(E27/$E$14)*$E$13)</f>
        <v>0</v>
      </c>
      <c r="F28" s="239">
        <f>IF($F$14=0,0,(F27/$F$14)*$F$13)</f>
        <v>0</v>
      </c>
      <c r="G28" s="239">
        <f>IF($G$14=0,0,(G27/$G$14)*$G$13)</f>
        <v>0</v>
      </c>
      <c r="H28" s="244">
        <f>E28+F28+G28</f>
        <v>0</v>
      </c>
      <c r="I28" s="245">
        <f>IF(E27=0,0,(H28*$M$24+$M$23)-1)</f>
        <v>0</v>
      </c>
      <c r="L28" s="240" t="s">
        <v>139</v>
      </c>
      <c r="M28" s="219"/>
      <c r="N28" s="265"/>
      <c r="O28" s="265"/>
      <c r="P28" s="242"/>
    </row>
    <row r="29" spans="2:16" ht="14.5" x14ac:dyDescent="0.25">
      <c r="B29" s="253"/>
      <c r="C29" s="701"/>
      <c r="D29" s="702"/>
      <c r="E29" s="188">
        <v>0</v>
      </c>
      <c r="F29" s="188">
        <v>0</v>
      </c>
      <c r="G29" s="188">
        <v>0</v>
      </c>
      <c r="H29" s="239"/>
      <c r="I29" s="237"/>
      <c r="L29" s="240" t="s">
        <v>143</v>
      </c>
      <c r="M29" s="219"/>
      <c r="N29" s="219"/>
      <c r="O29" s="219"/>
      <c r="P29" s="242"/>
    </row>
    <row r="30" spans="2:16" ht="13" x14ac:dyDescent="0.3">
      <c r="B30" s="246"/>
      <c r="C30" s="254"/>
      <c r="D30" s="255"/>
      <c r="E30" s="239">
        <f>IF($E$14=0,0,(E29/$E$14)*$E$13)</f>
        <v>0</v>
      </c>
      <c r="F30" s="239">
        <f>IF($F$14=0,0,(F29/$F$14)*$F$13)</f>
        <v>0</v>
      </c>
      <c r="G30" s="239">
        <f>IF($G$14=0,0,(G29/$G$14)*$G$13)</f>
        <v>0</v>
      </c>
      <c r="H30" s="244">
        <f>E30+F30+G30</f>
        <v>0</v>
      </c>
      <c r="I30" s="245">
        <f>IF(E29=0,0,(H30*$M$24+$M$23)-1)</f>
        <v>0</v>
      </c>
      <c r="L30" s="240"/>
      <c r="M30" s="694" t="s">
        <v>137</v>
      </c>
      <c r="N30" s="694"/>
      <c r="O30" s="694"/>
      <c r="P30" s="695"/>
    </row>
    <row r="31" spans="2:16" ht="14.5" x14ac:dyDescent="0.25">
      <c r="B31" s="253"/>
      <c r="C31" s="701"/>
      <c r="D31" s="702"/>
      <c r="E31" s="188">
        <v>0</v>
      </c>
      <c r="F31" s="188">
        <v>0</v>
      </c>
      <c r="G31" s="188">
        <v>0</v>
      </c>
      <c r="H31" s="239"/>
      <c r="I31" s="237"/>
      <c r="L31" s="240"/>
      <c r="M31" s="219"/>
      <c r="N31" s="219"/>
      <c r="O31" s="219"/>
      <c r="P31" s="242"/>
    </row>
    <row r="32" spans="2:16" x14ac:dyDescent="0.25">
      <c r="B32" s="246"/>
      <c r="C32" s="254"/>
      <c r="D32" s="255"/>
      <c r="E32" s="239">
        <f>IF($E$14=0,0,(E31/$E$14)*$E$13)</f>
        <v>0</v>
      </c>
      <c r="F32" s="239">
        <f>IF($F$14=0,0,(F31/$F$14)*$F$13)</f>
        <v>0</v>
      </c>
      <c r="G32" s="239">
        <f>IF($G$14=0,0,(G31/$G$14)*$G$13)</f>
        <v>0</v>
      </c>
      <c r="H32" s="244">
        <f>E32+F32+G32</f>
        <v>0</v>
      </c>
      <c r="I32" s="245">
        <f>IF(E31=0,0,(H32*$M$24+$M$23)-1)</f>
        <v>0</v>
      </c>
      <c r="L32" s="240"/>
      <c r="M32" s="219"/>
      <c r="N32" s="219"/>
      <c r="O32" s="219"/>
      <c r="P32" s="242"/>
    </row>
    <row r="33" spans="2:16" ht="14.5" x14ac:dyDescent="0.25">
      <c r="B33" s="253"/>
      <c r="C33" s="701"/>
      <c r="D33" s="702"/>
      <c r="E33" s="188">
        <v>0</v>
      </c>
      <c r="F33" s="188">
        <v>0</v>
      </c>
      <c r="G33" s="188">
        <v>0</v>
      </c>
      <c r="H33" s="239"/>
      <c r="I33" s="237"/>
      <c r="L33" s="240"/>
      <c r="M33" s="219"/>
      <c r="N33" s="278" t="str">
        <f>IF(N28="x","indice","")</f>
        <v/>
      </c>
      <c r="O33" s="278" t="str">
        <f>IF(O28="x","indice","")</f>
        <v/>
      </c>
      <c r="P33" s="242"/>
    </row>
    <row r="34" spans="2:16" x14ac:dyDescent="0.25">
      <c r="B34" s="246"/>
      <c r="C34" s="254"/>
      <c r="D34" s="255"/>
      <c r="E34" s="239">
        <f>IF($E$14=0,0,(E33/$E$14)*$E$13)</f>
        <v>0</v>
      </c>
      <c r="F34" s="239">
        <f>IF($F$14=0,0,(F33/$F$14)*$F$13)</f>
        <v>0</v>
      </c>
      <c r="G34" s="239">
        <f>IF($G$14=0,0,(G33/$G$14)*$G$13)</f>
        <v>0</v>
      </c>
      <c r="H34" s="244">
        <f>E34+F34+G34</f>
        <v>0</v>
      </c>
      <c r="I34" s="245">
        <f>IF(E33=0,0,(H34*$M$24+$M$23)-1)</f>
        <v>0</v>
      </c>
      <c r="L34" s="273" t="s">
        <v>144</v>
      </c>
      <c r="M34" s="219"/>
      <c r="N34" s="279" t="str">
        <f>IF(N28="x",DATE(YEAR(M13)+1,MONTH(M13),DAY(M13)),"")</f>
        <v/>
      </c>
      <c r="O34" s="279" t="str">
        <f>IF(O28="x",DATE(YEAR(M13)+1,MONTH(M13)-1,DAY(M13)),"")</f>
        <v/>
      </c>
      <c r="P34" s="242"/>
    </row>
    <row r="35" spans="2:16" ht="14.5" x14ac:dyDescent="0.25">
      <c r="B35" s="253"/>
      <c r="C35" s="701"/>
      <c r="D35" s="702"/>
      <c r="E35" s="188">
        <v>0</v>
      </c>
      <c r="F35" s="188">
        <v>0</v>
      </c>
      <c r="G35" s="188">
        <v>0</v>
      </c>
      <c r="H35" s="251"/>
      <c r="I35" s="237"/>
      <c r="L35" s="274"/>
      <c r="M35" s="248"/>
      <c r="N35" s="248"/>
      <c r="O35" s="248"/>
      <c r="P35" s="249"/>
    </row>
    <row r="36" spans="2:16" x14ac:dyDescent="0.25">
      <c r="B36" s="246"/>
      <c r="C36" s="254"/>
      <c r="D36" s="255"/>
      <c r="E36" s="239">
        <f>IF($E$14=0,0,(E35/$E$14)*$E$13)</f>
        <v>0</v>
      </c>
      <c r="F36" s="239">
        <f>IF($F$14=0,0,(F35/$F$14)*$F$13)</f>
        <v>0</v>
      </c>
      <c r="G36" s="239">
        <f>IF($G$14=0,0,(G35/$G$14)*$G$13)</f>
        <v>0</v>
      </c>
      <c r="H36" s="244">
        <f>E36+F36+G36</f>
        <v>0</v>
      </c>
      <c r="I36" s="245">
        <f>IF(E35=0,0,(H36*$M$24+$M$23)-1)</f>
        <v>0</v>
      </c>
    </row>
    <row r="37" spans="2:16" ht="14.5" x14ac:dyDescent="0.25">
      <c r="B37" s="253"/>
      <c r="C37" s="701"/>
      <c r="D37" s="702"/>
      <c r="E37" s="188">
        <v>0</v>
      </c>
      <c r="F37" s="188">
        <v>0</v>
      </c>
      <c r="G37" s="188">
        <v>0</v>
      </c>
      <c r="H37" s="239"/>
      <c r="I37" s="237"/>
      <c r="L37" s="270" t="s">
        <v>140</v>
      </c>
      <c r="M37" s="241"/>
      <c r="N37" s="271" t="s">
        <v>141</v>
      </c>
      <c r="O37" s="271" t="s">
        <v>142</v>
      </c>
      <c r="P37" s="272"/>
    </row>
    <row r="38" spans="2:16" x14ac:dyDescent="0.25">
      <c r="B38" s="246"/>
      <c r="C38" s="254"/>
      <c r="D38" s="255"/>
      <c r="E38" s="239">
        <f>IF($E$14=0,0,(E37/$E$14)*$E$13)</f>
        <v>0</v>
      </c>
      <c r="F38" s="239">
        <f>IF($F$14=0,0,(F37/$F$14)*$F$13)</f>
        <v>0</v>
      </c>
      <c r="G38" s="239">
        <f>IF($G$14=0,0,(G37/$G$14)*$G$13)</f>
        <v>0</v>
      </c>
      <c r="H38" s="244">
        <f>E38+F38+G38</f>
        <v>0</v>
      </c>
      <c r="I38" s="245">
        <f>IF(E37=0,0,(H38*$M$24+$M$23)-1)</f>
        <v>0</v>
      </c>
      <c r="L38" s="240" t="s">
        <v>139</v>
      </c>
      <c r="M38" s="219"/>
      <c r="N38" s="265"/>
      <c r="O38" s="265"/>
      <c r="P38" s="242"/>
    </row>
    <row r="39" spans="2:16" ht="14.5" x14ac:dyDescent="0.25">
      <c r="B39" s="253"/>
      <c r="C39" s="701"/>
      <c r="D39" s="702"/>
      <c r="E39" s="188">
        <v>0</v>
      </c>
      <c r="F39" s="188">
        <v>0</v>
      </c>
      <c r="G39" s="188">
        <v>0</v>
      </c>
      <c r="H39" s="239"/>
      <c r="I39" s="237"/>
      <c r="L39" s="240" t="s">
        <v>143</v>
      </c>
      <c r="M39" s="219"/>
      <c r="N39" s="219"/>
      <c r="O39" s="219"/>
      <c r="P39" s="242"/>
    </row>
    <row r="40" spans="2:16" ht="13" x14ac:dyDescent="0.3">
      <c r="B40" s="246"/>
      <c r="C40" s="254"/>
      <c r="D40" s="255"/>
      <c r="E40" s="239">
        <f>IF($E$14=0,0,(E39/$E$14)*$E$13)</f>
        <v>0</v>
      </c>
      <c r="F40" s="239">
        <f>IF($F$14=0,0,(F39/$F$14)*$F$13)</f>
        <v>0</v>
      </c>
      <c r="G40" s="239">
        <f>IF($G$14=0,0,(G39/$G$14)*$G$13)</f>
        <v>0</v>
      </c>
      <c r="H40" s="244">
        <f>E40+F40+G40</f>
        <v>0</v>
      </c>
      <c r="I40" s="245">
        <f>IF(E39=0,0,(H40*$M$24+$M$23)-1)</f>
        <v>0</v>
      </c>
      <c r="L40" s="240"/>
      <c r="M40" s="694" t="s">
        <v>137</v>
      </c>
      <c r="N40" s="694"/>
      <c r="O40" s="694"/>
      <c r="P40" s="695"/>
    </row>
    <row r="41" spans="2:16" ht="14.5" x14ac:dyDescent="0.25">
      <c r="B41" s="253"/>
      <c r="C41" s="701"/>
      <c r="D41" s="702"/>
      <c r="E41" s="188">
        <v>0</v>
      </c>
      <c r="F41" s="188">
        <v>0</v>
      </c>
      <c r="G41" s="188">
        <v>0</v>
      </c>
      <c r="H41" s="239"/>
      <c r="I41" s="237"/>
      <c r="L41" s="240"/>
      <c r="M41" s="219"/>
      <c r="N41" s="219"/>
      <c r="O41" s="219"/>
      <c r="P41" s="242"/>
    </row>
    <row r="42" spans="2:16" x14ac:dyDescent="0.25">
      <c r="B42" s="246"/>
      <c r="C42" s="254"/>
      <c r="D42" s="255"/>
      <c r="E42" s="239">
        <f>IF($E$14=0,0,(E41/$E$14)*$E$13)</f>
        <v>0</v>
      </c>
      <c r="F42" s="239">
        <f>IF($F$14=0,0,(F41/$F$14)*$F$13)</f>
        <v>0</v>
      </c>
      <c r="G42" s="239">
        <f>IF($G$14=0,0,(G41/$G$14)*$G$13)</f>
        <v>0</v>
      </c>
      <c r="H42" s="244">
        <f>E42+F42+G42</f>
        <v>0</v>
      </c>
      <c r="I42" s="245">
        <f>IF(E41=0,0,(H42*$M$24+$M$23)-1)</f>
        <v>0</v>
      </c>
      <c r="L42" s="240"/>
      <c r="M42" s="219"/>
      <c r="N42" s="219"/>
      <c r="O42" s="219"/>
      <c r="P42" s="242"/>
    </row>
    <row r="43" spans="2:16" ht="14.5" x14ac:dyDescent="0.25">
      <c r="B43" s="253"/>
      <c r="C43" s="701"/>
      <c r="D43" s="702"/>
      <c r="E43" s="188">
        <v>0</v>
      </c>
      <c r="F43" s="188">
        <v>0</v>
      </c>
      <c r="G43" s="188">
        <v>0</v>
      </c>
      <c r="H43" s="239"/>
      <c r="I43" s="237"/>
      <c r="L43" s="240"/>
      <c r="M43" s="219"/>
      <c r="N43" s="278" t="str">
        <f>IF(N38="x","indice","")</f>
        <v/>
      </c>
      <c r="O43" s="278" t="str">
        <f>IF(O38="x","indice","")</f>
        <v/>
      </c>
      <c r="P43" s="242"/>
    </row>
    <row r="44" spans="2:16" x14ac:dyDescent="0.25">
      <c r="B44" s="246"/>
      <c r="C44" s="254"/>
      <c r="D44" s="255"/>
      <c r="E44" s="239">
        <f>IF($E$14=0,0,(E43/$E$14)*$E$13)</f>
        <v>0</v>
      </c>
      <c r="F44" s="239">
        <f>IF($F$14=0,0,(F43/$F$14)*$F$13)</f>
        <v>0</v>
      </c>
      <c r="G44" s="239">
        <f>IF($G$14=0,0,(G43/$G$14)*$G$13)</f>
        <v>0</v>
      </c>
      <c r="H44" s="244">
        <f>E44+F44+G44</f>
        <v>0</v>
      </c>
      <c r="I44" s="245">
        <f>IF(E43=0,0,(H44*$M$24+$M$23)-1)</f>
        <v>0</v>
      </c>
      <c r="L44" s="273" t="s">
        <v>146</v>
      </c>
      <c r="M44" s="219"/>
      <c r="N44" s="279" t="str">
        <f>IF(N38="x",DATE(YEAR($M$13),MONTH($M$13)+3,DAY($M$13)),"")</f>
        <v/>
      </c>
      <c r="O44" s="279" t="str">
        <f>IF($O$38="x",DATE(YEAR($M$13),MONTH($M$13)+2,DAY($M$13)),"")</f>
        <v/>
      </c>
      <c r="P44" s="242"/>
    </row>
    <row r="45" spans="2:16" ht="14.5" x14ac:dyDescent="0.25">
      <c r="B45" s="253"/>
      <c r="C45" s="701"/>
      <c r="D45" s="702"/>
      <c r="E45" s="188">
        <v>0</v>
      </c>
      <c r="F45" s="188">
        <v>0</v>
      </c>
      <c r="G45" s="188">
        <v>0</v>
      </c>
      <c r="H45" s="239"/>
      <c r="I45" s="237"/>
      <c r="L45" s="273" t="s">
        <v>147</v>
      </c>
      <c r="M45" s="219"/>
      <c r="N45" s="279" t="str">
        <f>IF($N$38="x",DATE(YEAR($M$13),MONTH($M$13)+6,DAY($M$13)),"")</f>
        <v/>
      </c>
      <c r="O45" s="279" t="str">
        <f>IF($O$38="x",DATE(YEAR($M$13),MONTH($M$13)+5,DAY($M$13)),"")</f>
        <v/>
      </c>
      <c r="P45" s="242"/>
    </row>
    <row r="46" spans="2:16" x14ac:dyDescent="0.25">
      <c r="B46" s="246"/>
      <c r="C46" s="254"/>
      <c r="D46" s="255"/>
      <c r="E46" s="239">
        <f>IF($E$14=0,0,(E45/$E$14)*$E$13)</f>
        <v>0</v>
      </c>
      <c r="F46" s="239">
        <f>IF($F$14=0,0,(F45/$F$14)*$F$13)</f>
        <v>0</v>
      </c>
      <c r="G46" s="239">
        <f>IF($G$14=0,0,(G45/$G$14)*$G$13)</f>
        <v>0</v>
      </c>
      <c r="H46" s="244">
        <f>E46+F46+G46</f>
        <v>0</v>
      </c>
      <c r="I46" s="245">
        <f>IF(E45=0,0,(H46*$M$24+$M$23)-1)</f>
        <v>0</v>
      </c>
      <c r="L46" s="273" t="s">
        <v>148</v>
      </c>
      <c r="M46" s="219"/>
      <c r="N46" s="279" t="str">
        <f>IF($N$38="x",DATE(YEAR($M$13),MONTH($M$13)+9,DAY($M$13)),"")</f>
        <v/>
      </c>
      <c r="O46" s="279" t="str">
        <f>IF($O$38="x",DATE(YEAR($M$13),MONTH($M$13)+8,DAY($M$13)),"")</f>
        <v/>
      </c>
      <c r="P46" s="242"/>
    </row>
    <row r="47" spans="2:16" ht="14.5" x14ac:dyDescent="0.25">
      <c r="B47" s="253"/>
      <c r="C47" s="701"/>
      <c r="D47" s="702"/>
      <c r="E47" s="188">
        <v>0</v>
      </c>
      <c r="F47" s="188">
        <v>0</v>
      </c>
      <c r="G47" s="188">
        <v>0</v>
      </c>
      <c r="H47" s="239"/>
      <c r="I47" s="237"/>
      <c r="L47" s="273" t="s">
        <v>149</v>
      </c>
      <c r="M47" s="219"/>
      <c r="N47" s="279" t="str">
        <f>IF($N$38="x",DATE(YEAR($M$13)+1,MONTH($M$13),DAY($M$13)),"")</f>
        <v/>
      </c>
      <c r="O47" s="279" t="str">
        <f>IF($O$38="x",DATE(YEAR($M$13),MONTH($M$13)+11,DAY($M$13)),"")</f>
        <v/>
      </c>
      <c r="P47" s="242"/>
    </row>
    <row r="48" spans="2:16" x14ac:dyDescent="0.25">
      <c r="B48" s="246"/>
      <c r="C48" s="254"/>
      <c r="D48" s="255"/>
      <c r="E48" s="239">
        <f>IF($E$14=0,0,(E47/$E$14)*$E$13)</f>
        <v>0</v>
      </c>
      <c r="F48" s="239">
        <f>IF($F$14=0,0,(F47/$F$14)*$F$13)</f>
        <v>0</v>
      </c>
      <c r="G48" s="239">
        <f>IF($G$14=0,0,(G47/$G$14)*$G$13)</f>
        <v>0</v>
      </c>
      <c r="H48" s="244">
        <f>E48+F48+G48</f>
        <v>0</v>
      </c>
      <c r="I48" s="245">
        <f>IF(E47=0,0,(H48*$M$24+$M$23)-1)</f>
        <v>0</v>
      </c>
      <c r="L48" s="273" t="s">
        <v>150</v>
      </c>
      <c r="M48" s="219"/>
      <c r="N48" s="279" t="str">
        <f>IF($N$38="x",DATE(YEAR($M$13)+1,MONTH($M$13)+3,DAY($M$13)),"")</f>
        <v/>
      </c>
      <c r="O48" s="279" t="str">
        <f>IF($O$38="x",DATE(YEAR($M$13)+1,MONTH($M$13)+2,DAY($M$13)),"")</f>
        <v/>
      </c>
      <c r="P48" s="242"/>
    </row>
    <row r="49" spans="2:16" ht="14.5" x14ac:dyDescent="0.25">
      <c r="B49" s="253"/>
      <c r="C49" s="701"/>
      <c r="D49" s="702"/>
      <c r="E49" s="188">
        <v>0</v>
      </c>
      <c r="F49" s="188">
        <v>0</v>
      </c>
      <c r="G49" s="188">
        <v>0</v>
      </c>
      <c r="H49" s="239"/>
      <c r="I49" s="237"/>
      <c r="L49" s="273" t="s">
        <v>151</v>
      </c>
      <c r="M49" s="219"/>
      <c r="N49" s="279" t="str">
        <f>IF($N$38="x",DATE(YEAR($M$13)+1,MONTH($M$13)+6,DAY($M$13)),"")</f>
        <v/>
      </c>
      <c r="O49" s="279" t="str">
        <f>IF($O$38="x",DATE(YEAR($M$13)+1,MONTH($M$13)+5,DAY($M$13)),"")</f>
        <v/>
      </c>
      <c r="P49" s="242"/>
    </row>
    <row r="50" spans="2:16" x14ac:dyDescent="0.25">
      <c r="B50" s="246"/>
      <c r="C50" s="254"/>
      <c r="D50" s="255"/>
      <c r="E50" s="239">
        <f>IF($E$14=0,0,(E49/$E$14)*$E$13)</f>
        <v>0</v>
      </c>
      <c r="F50" s="239">
        <f>IF($F$14=0,0,(F49/$F$14)*$F$13)</f>
        <v>0</v>
      </c>
      <c r="G50" s="239">
        <f>IF($G$14=0,0,(G49/$G$14)*$G$13)</f>
        <v>0</v>
      </c>
      <c r="H50" s="244">
        <f>E50+F50+G50</f>
        <v>0</v>
      </c>
      <c r="I50" s="245">
        <f>IF(E49=0,0,(H50*$M$24+$M$23)-1)</f>
        <v>0</v>
      </c>
      <c r="L50" s="273" t="s">
        <v>152</v>
      </c>
      <c r="M50" s="219"/>
      <c r="N50" s="279" t="str">
        <f>IF($N$38="x",DATE(YEAR($M$13)+1,MONTH($M$13)+9,DAY($M$13)),"")</f>
        <v/>
      </c>
      <c r="O50" s="279" t="str">
        <f>IF($O$38="x",DATE(YEAR($M$13)+1,MONTH($M$13)+8,DAY($M$13)),"")</f>
        <v/>
      </c>
      <c r="P50" s="242"/>
    </row>
    <row r="51" spans="2:16" ht="14.5" x14ac:dyDescent="0.25">
      <c r="B51" s="252"/>
      <c r="C51" s="701"/>
      <c r="D51" s="702"/>
      <c r="E51" s="238">
        <v>0</v>
      </c>
      <c r="F51" s="238">
        <v>0</v>
      </c>
      <c r="G51" s="238">
        <v>0</v>
      </c>
      <c r="H51" s="239"/>
      <c r="I51" s="237"/>
      <c r="L51" s="280" t="s">
        <v>153</v>
      </c>
      <c r="M51" s="248"/>
      <c r="N51" s="281" t="str">
        <f>IF($N$38="x",DATE(YEAR($M$13)+2,MONTH($M$13),DAY($M$13)),"")</f>
        <v/>
      </c>
      <c r="O51" s="281" t="str">
        <f>IF($O$38="x",DATE(YEAR($M$13)+1,MONTH($M$13)+11,DAY($M$13)),"")</f>
        <v/>
      </c>
      <c r="P51" s="249"/>
    </row>
    <row r="52" spans="2:16" x14ac:dyDescent="0.25">
      <c r="B52" s="246"/>
      <c r="C52" s="254"/>
      <c r="D52" s="255"/>
      <c r="E52" s="239">
        <f>IF($E$14=0,0,(E51/$E$14)*$E$13)</f>
        <v>0</v>
      </c>
      <c r="F52" s="239">
        <f>IF($F$14=0,0,(F51/$F$14)*$F$13)</f>
        <v>0</v>
      </c>
      <c r="G52" s="239">
        <f>IF($G$14=0,0,(G51/$G$14)*$G$13)</f>
        <v>0</v>
      </c>
      <c r="H52" s="244">
        <f>E52+F52+G52</f>
        <v>0</v>
      </c>
      <c r="I52" s="245">
        <f>IF(E51=0,0,(H52*$M$24+$M$23)-1)</f>
        <v>0</v>
      </c>
    </row>
  </sheetData>
  <mergeCells count="33">
    <mergeCell ref="M40:P40"/>
    <mergeCell ref="C51:D51"/>
    <mergeCell ref="E5:I5"/>
    <mergeCell ref="C16:D16"/>
    <mergeCell ref="C11:D11"/>
    <mergeCell ref="C12:D12"/>
    <mergeCell ref="C13:D13"/>
    <mergeCell ref="C14:D14"/>
    <mergeCell ref="C39:D39"/>
    <mergeCell ref="C41:D41"/>
    <mergeCell ref="C43:D43"/>
    <mergeCell ref="C45:D45"/>
    <mergeCell ref="C47:D47"/>
    <mergeCell ref="C49:D49"/>
    <mergeCell ref="C27:D27"/>
    <mergeCell ref="C29:D29"/>
    <mergeCell ref="C33:D33"/>
    <mergeCell ref="C35:D35"/>
    <mergeCell ref="C37:D37"/>
    <mergeCell ref="C1:I1"/>
    <mergeCell ref="C17:D17"/>
    <mergeCell ref="C19:D19"/>
    <mergeCell ref="C21:D21"/>
    <mergeCell ref="C23:D23"/>
    <mergeCell ref="C25:D25"/>
    <mergeCell ref="H11:H14"/>
    <mergeCell ref="I11:I14"/>
    <mergeCell ref="M30:P30"/>
    <mergeCell ref="C9:D9"/>
    <mergeCell ref="L20:N20"/>
    <mergeCell ref="L19:N19"/>
    <mergeCell ref="C31:D31"/>
    <mergeCell ref="L21:N21"/>
  </mergeCells>
  <conditionalFormatting sqref="N28">
    <cfRule type="expression" dxfId="5" priority="10">
      <formula>$N$28="x"</formula>
    </cfRule>
  </conditionalFormatting>
  <conditionalFormatting sqref="O28">
    <cfRule type="expression" dxfId="4" priority="9">
      <formula>$O$28="x"</formula>
    </cfRule>
  </conditionalFormatting>
  <conditionalFormatting sqref="L27:P35">
    <cfRule type="expression" dxfId="3" priority="8">
      <formula>$M$17&lt;&gt;"annuel"</formula>
    </cfRule>
  </conditionalFormatting>
  <conditionalFormatting sqref="N38">
    <cfRule type="expression" dxfId="2" priority="4">
      <formula>$N$38="x"</formula>
    </cfRule>
  </conditionalFormatting>
  <conditionalFormatting sqref="O38">
    <cfRule type="expression" dxfId="1" priority="3">
      <formula>$O$38="x"</formula>
    </cfRule>
  </conditionalFormatting>
  <conditionalFormatting sqref="L37:P51">
    <cfRule type="expression" dxfId="0" priority="1">
      <formula>$M$17&lt;&gt;"trimestriel"</formula>
    </cfRule>
  </conditionalFormatting>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O170"/>
  <sheetViews>
    <sheetView showGridLines="0" tabSelected="1" topLeftCell="A82" workbookViewId="0">
      <selection activeCell="M16" sqref="M16"/>
    </sheetView>
  </sheetViews>
  <sheetFormatPr baseColWidth="10" defaultRowHeight="14.5" x14ac:dyDescent="0.35"/>
  <cols>
    <col min="1" max="1" width="11" style="190"/>
    <col min="2" max="2" width="10.26953125" style="190" customWidth="1"/>
    <col min="3" max="3" width="0.54296875" style="190" customWidth="1"/>
    <col min="4" max="4" width="12" style="206" customWidth="1"/>
    <col min="5" max="5" width="10.81640625" style="206" bestFit="1" customWidth="1"/>
    <col min="6" max="6" width="10" style="207" customWidth="1"/>
    <col min="7" max="7" width="11.81640625" style="206" customWidth="1"/>
    <col min="8" max="8" width="13.26953125" style="190" bestFit="1" customWidth="1"/>
    <col min="9" max="9" width="13.26953125" style="189" bestFit="1" customWidth="1"/>
    <col min="10" max="10" width="13.26953125" style="190" bestFit="1" customWidth="1"/>
    <col min="11" max="256" width="11" style="190"/>
    <col min="257" max="257" width="15.1796875" style="190" customWidth="1"/>
    <col min="258" max="258" width="1.26953125" style="190" customWidth="1"/>
    <col min="259" max="259" width="16.54296875" style="190" customWidth="1"/>
    <col min="260" max="260" width="10.81640625" style="190" bestFit="1" customWidth="1"/>
    <col min="261" max="262" width="9.1796875" style="190" customWidth="1"/>
    <col min="263" max="263" width="12.26953125" style="190" bestFit="1" customWidth="1"/>
    <col min="264" max="266" width="13.26953125" style="190" bestFit="1" customWidth="1"/>
    <col min="267" max="512" width="11" style="190"/>
    <col min="513" max="513" width="15.1796875" style="190" customWidth="1"/>
    <col min="514" max="514" width="1.26953125" style="190" customWidth="1"/>
    <col min="515" max="515" width="16.54296875" style="190" customWidth="1"/>
    <col min="516" max="516" width="10.81640625" style="190" bestFit="1" customWidth="1"/>
    <col min="517" max="518" width="9.1796875" style="190" customWidth="1"/>
    <col min="519" max="519" width="12.26953125" style="190" bestFit="1" customWidth="1"/>
    <col min="520" max="522" width="13.26953125" style="190" bestFit="1" customWidth="1"/>
    <col min="523" max="768" width="11" style="190"/>
    <col min="769" max="769" width="15.1796875" style="190" customWidth="1"/>
    <col min="770" max="770" width="1.26953125" style="190" customWidth="1"/>
    <col min="771" max="771" width="16.54296875" style="190" customWidth="1"/>
    <col min="772" max="772" width="10.81640625" style="190" bestFit="1" customWidth="1"/>
    <col min="773" max="774" width="9.1796875" style="190" customWidth="1"/>
    <col min="775" max="775" width="12.26953125" style="190" bestFit="1" customWidth="1"/>
    <col min="776" max="778" width="13.26953125" style="190" bestFit="1" customWidth="1"/>
    <col min="779" max="1024" width="11" style="190"/>
    <col min="1025" max="1025" width="15.1796875" style="190" customWidth="1"/>
    <col min="1026" max="1026" width="1.26953125" style="190" customWidth="1"/>
    <col min="1027" max="1027" width="16.54296875" style="190" customWidth="1"/>
    <col min="1028" max="1028" width="10.81640625" style="190" bestFit="1" customWidth="1"/>
    <col min="1029" max="1030" width="9.1796875" style="190" customWidth="1"/>
    <col min="1031" max="1031" width="12.26953125" style="190" bestFit="1" customWidth="1"/>
    <col min="1032" max="1034" width="13.26953125" style="190" bestFit="1" customWidth="1"/>
    <col min="1035" max="1280" width="11" style="190"/>
    <col min="1281" max="1281" width="15.1796875" style="190" customWidth="1"/>
    <col min="1282" max="1282" width="1.26953125" style="190" customWidth="1"/>
    <col min="1283" max="1283" width="16.54296875" style="190" customWidth="1"/>
    <col min="1284" max="1284" width="10.81640625" style="190" bestFit="1" customWidth="1"/>
    <col min="1285" max="1286" width="9.1796875" style="190" customWidth="1"/>
    <col min="1287" max="1287" width="12.26953125" style="190" bestFit="1" customWidth="1"/>
    <col min="1288" max="1290" width="13.26953125" style="190" bestFit="1" customWidth="1"/>
    <col min="1291" max="1536" width="11" style="190"/>
    <col min="1537" max="1537" width="15.1796875" style="190" customWidth="1"/>
    <col min="1538" max="1538" width="1.26953125" style="190" customWidth="1"/>
    <col min="1539" max="1539" width="16.54296875" style="190" customWidth="1"/>
    <col min="1540" max="1540" width="10.81640625" style="190" bestFit="1" customWidth="1"/>
    <col min="1541" max="1542" width="9.1796875" style="190" customWidth="1"/>
    <col min="1543" max="1543" width="12.26953125" style="190" bestFit="1" customWidth="1"/>
    <col min="1544" max="1546" width="13.26953125" style="190" bestFit="1" customWidth="1"/>
    <col min="1547" max="1792" width="11" style="190"/>
    <col min="1793" max="1793" width="15.1796875" style="190" customWidth="1"/>
    <col min="1794" max="1794" width="1.26953125" style="190" customWidth="1"/>
    <col min="1795" max="1795" width="16.54296875" style="190" customWidth="1"/>
    <col min="1796" max="1796" width="10.81640625" style="190" bestFit="1" customWidth="1"/>
    <col min="1797" max="1798" width="9.1796875" style="190" customWidth="1"/>
    <col min="1799" max="1799" width="12.26953125" style="190" bestFit="1" customWidth="1"/>
    <col min="1800" max="1802" width="13.26953125" style="190" bestFit="1" customWidth="1"/>
    <col min="1803" max="2048" width="11" style="190"/>
    <col min="2049" max="2049" width="15.1796875" style="190" customWidth="1"/>
    <col min="2050" max="2050" width="1.26953125" style="190" customWidth="1"/>
    <col min="2051" max="2051" width="16.54296875" style="190" customWidth="1"/>
    <col min="2052" max="2052" width="10.81640625" style="190" bestFit="1" customWidth="1"/>
    <col min="2053" max="2054" width="9.1796875" style="190" customWidth="1"/>
    <col min="2055" max="2055" width="12.26953125" style="190" bestFit="1" customWidth="1"/>
    <col min="2056" max="2058" width="13.26953125" style="190" bestFit="1" customWidth="1"/>
    <col min="2059" max="2304" width="11" style="190"/>
    <col min="2305" max="2305" width="15.1796875" style="190" customWidth="1"/>
    <col min="2306" max="2306" width="1.26953125" style="190" customWidth="1"/>
    <col min="2307" max="2307" width="16.54296875" style="190" customWidth="1"/>
    <col min="2308" max="2308" width="10.81640625" style="190" bestFit="1" customWidth="1"/>
    <col min="2309" max="2310" width="9.1796875" style="190" customWidth="1"/>
    <col min="2311" max="2311" width="12.26953125" style="190" bestFit="1" customWidth="1"/>
    <col min="2312" max="2314" width="13.26953125" style="190" bestFit="1" customWidth="1"/>
    <col min="2315" max="2560" width="11" style="190"/>
    <col min="2561" max="2561" width="15.1796875" style="190" customWidth="1"/>
    <col min="2562" max="2562" width="1.26953125" style="190" customWidth="1"/>
    <col min="2563" max="2563" width="16.54296875" style="190" customWidth="1"/>
    <col min="2564" max="2564" width="10.81640625" style="190" bestFit="1" customWidth="1"/>
    <col min="2565" max="2566" width="9.1796875" style="190" customWidth="1"/>
    <col min="2567" max="2567" width="12.26953125" style="190" bestFit="1" customWidth="1"/>
    <col min="2568" max="2570" width="13.26953125" style="190" bestFit="1" customWidth="1"/>
    <col min="2571" max="2816" width="11" style="190"/>
    <col min="2817" max="2817" width="15.1796875" style="190" customWidth="1"/>
    <col min="2818" max="2818" width="1.26953125" style="190" customWidth="1"/>
    <col min="2819" max="2819" width="16.54296875" style="190" customWidth="1"/>
    <col min="2820" max="2820" width="10.81640625" style="190" bestFit="1" customWidth="1"/>
    <col min="2821" max="2822" width="9.1796875" style="190" customWidth="1"/>
    <col min="2823" max="2823" width="12.26953125" style="190" bestFit="1" customWidth="1"/>
    <col min="2824" max="2826" width="13.26953125" style="190" bestFit="1" customWidth="1"/>
    <col min="2827" max="3072" width="11" style="190"/>
    <col min="3073" max="3073" width="15.1796875" style="190" customWidth="1"/>
    <col min="3074" max="3074" width="1.26953125" style="190" customWidth="1"/>
    <col min="3075" max="3075" width="16.54296875" style="190" customWidth="1"/>
    <col min="3076" max="3076" width="10.81640625" style="190" bestFit="1" customWidth="1"/>
    <col min="3077" max="3078" width="9.1796875" style="190" customWidth="1"/>
    <col min="3079" max="3079" width="12.26953125" style="190" bestFit="1" customWidth="1"/>
    <col min="3080" max="3082" width="13.26953125" style="190" bestFit="1" customWidth="1"/>
    <col min="3083" max="3328" width="11" style="190"/>
    <col min="3329" max="3329" width="15.1796875" style="190" customWidth="1"/>
    <col min="3330" max="3330" width="1.26953125" style="190" customWidth="1"/>
    <col min="3331" max="3331" width="16.54296875" style="190" customWidth="1"/>
    <col min="3332" max="3332" width="10.81640625" style="190" bestFit="1" customWidth="1"/>
    <col min="3333" max="3334" width="9.1796875" style="190" customWidth="1"/>
    <col min="3335" max="3335" width="12.26953125" style="190" bestFit="1" customWidth="1"/>
    <col min="3336" max="3338" width="13.26953125" style="190" bestFit="1" customWidth="1"/>
    <col min="3339" max="3584" width="11" style="190"/>
    <col min="3585" max="3585" width="15.1796875" style="190" customWidth="1"/>
    <col min="3586" max="3586" width="1.26953125" style="190" customWidth="1"/>
    <col min="3587" max="3587" width="16.54296875" style="190" customWidth="1"/>
    <col min="3588" max="3588" width="10.81640625" style="190" bestFit="1" customWidth="1"/>
    <col min="3589" max="3590" width="9.1796875" style="190" customWidth="1"/>
    <col min="3591" max="3591" width="12.26953125" style="190" bestFit="1" customWidth="1"/>
    <col min="3592" max="3594" width="13.26953125" style="190" bestFit="1" customWidth="1"/>
    <col min="3595" max="3840" width="11" style="190"/>
    <col min="3841" max="3841" width="15.1796875" style="190" customWidth="1"/>
    <col min="3842" max="3842" width="1.26953125" style="190" customWidth="1"/>
    <col min="3843" max="3843" width="16.54296875" style="190" customWidth="1"/>
    <col min="3844" max="3844" width="10.81640625" style="190" bestFit="1" customWidth="1"/>
    <col min="3845" max="3846" width="9.1796875" style="190" customWidth="1"/>
    <col min="3847" max="3847" width="12.26953125" style="190" bestFit="1" customWidth="1"/>
    <col min="3848" max="3850" width="13.26953125" style="190" bestFit="1" customWidth="1"/>
    <col min="3851" max="4096" width="11" style="190"/>
    <col min="4097" max="4097" width="15.1796875" style="190" customWidth="1"/>
    <col min="4098" max="4098" width="1.26953125" style="190" customWidth="1"/>
    <col min="4099" max="4099" width="16.54296875" style="190" customWidth="1"/>
    <col min="4100" max="4100" width="10.81640625" style="190" bestFit="1" customWidth="1"/>
    <col min="4101" max="4102" width="9.1796875" style="190" customWidth="1"/>
    <col min="4103" max="4103" width="12.26953125" style="190" bestFit="1" customWidth="1"/>
    <col min="4104" max="4106" width="13.26953125" style="190" bestFit="1" customWidth="1"/>
    <col min="4107" max="4352" width="11" style="190"/>
    <col min="4353" max="4353" width="15.1796875" style="190" customWidth="1"/>
    <col min="4354" max="4354" width="1.26953125" style="190" customWidth="1"/>
    <col min="4355" max="4355" width="16.54296875" style="190" customWidth="1"/>
    <col min="4356" max="4356" width="10.81640625" style="190" bestFit="1" customWidth="1"/>
    <col min="4357" max="4358" width="9.1796875" style="190" customWidth="1"/>
    <col min="4359" max="4359" width="12.26953125" style="190" bestFit="1" customWidth="1"/>
    <col min="4360" max="4362" width="13.26953125" style="190" bestFit="1" customWidth="1"/>
    <col min="4363" max="4608" width="11" style="190"/>
    <col min="4609" max="4609" width="15.1796875" style="190" customWidth="1"/>
    <col min="4610" max="4610" width="1.26953125" style="190" customWidth="1"/>
    <col min="4611" max="4611" width="16.54296875" style="190" customWidth="1"/>
    <col min="4612" max="4612" width="10.81640625" style="190" bestFit="1" customWidth="1"/>
    <col min="4613" max="4614" width="9.1796875" style="190" customWidth="1"/>
    <col min="4615" max="4615" width="12.26953125" style="190" bestFit="1" customWidth="1"/>
    <col min="4616" max="4618" width="13.26953125" style="190" bestFit="1" customWidth="1"/>
    <col min="4619" max="4864" width="11" style="190"/>
    <col min="4865" max="4865" width="15.1796875" style="190" customWidth="1"/>
    <col min="4866" max="4866" width="1.26953125" style="190" customWidth="1"/>
    <col min="4867" max="4867" width="16.54296875" style="190" customWidth="1"/>
    <col min="4868" max="4868" width="10.81640625" style="190" bestFit="1" customWidth="1"/>
    <col min="4869" max="4870" width="9.1796875" style="190" customWidth="1"/>
    <col min="4871" max="4871" width="12.26953125" style="190" bestFit="1" customWidth="1"/>
    <col min="4872" max="4874" width="13.26953125" style="190" bestFit="1" customWidth="1"/>
    <col min="4875" max="5120" width="11" style="190"/>
    <col min="5121" max="5121" width="15.1796875" style="190" customWidth="1"/>
    <col min="5122" max="5122" width="1.26953125" style="190" customWidth="1"/>
    <col min="5123" max="5123" width="16.54296875" style="190" customWidth="1"/>
    <col min="5124" max="5124" width="10.81640625" style="190" bestFit="1" customWidth="1"/>
    <col min="5125" max="5126" width="9.1796875" style="190" customWidth="1"/>
    <col min="5127" max="5127" width="12.26953125" style="190" bestFit="1" customWidth="1"/>
    <col min="5128" max="5130" width="13.26953125" style="190" bestFit="1" customWidth="1"/>
    <col min="5131" max="5376" width="11" style="190"/>
    <col min="5377" max="5377" width="15.1796875" style="190" customWidth="1"/>
    <col min="5378" max="5378" width="1.26953125" style="190" customWidth="1"/>
    <col min="5379" max="5379" width="16.54296875" style="190" customWidth="1"/>
    <col min="5380" max="5380" width="10.81640625" style="190" bestFit="1" customWidth="1"/>
    <col min="5381" max="5382" width="9.1796875" style="190" customWidth="1"/>
    <col min="5383" max="5383" width="12.26953125" style="190" bestFit="1" customWidth="1"/>
    <col min="5384" max="5386" width="13.26953125" style="190" bestFit="1" customWidth="1"/>
    <col min="5387" max="5632" width="11" style="190"/>
    <col min="5633" max="5633" width="15.1796875" style="190" customWidth="1"/>
    <col min="5634" max="5634" width="1.26953125" style="190" customWidth="1"/>
    <col min="5635" max="5635" width="16.54296875" style="190" customWidth="1"/>
    <col min="5636" max="5636" width="10.81640625" style="190" bestFit="1" customWidth="1"/>
    <col min="5637" max="5638" width="9.1796875" style="190" customWidth="1"/>
    <col min="5639" max="5639" width="12.26953125" style="190" bestFit="1" customWidth="1"/>
    <col min="5640" max="5642" width="13.26953125" style="190" bestFit="1" customWidth="1"/>
    <col min="5643" max="5888" width="11" style="190"/>
    <col min="5889" max="5889" width="15.1796875" style="190" customWidth="1"/>
    <col min="5890" max="5890" width="1.26953125" style="190" customWidth="1"/>
    <col min="5891" max="5891" width="16.54296875" style="190" customWidth="1"/>
    <col min="5892" max="5892" width="10.81640625" style="190" bestFit="1" customWidth="1"/>
    <col min="5893" max="5894" width="9.1796875" style="190" customWidth="1"/>
    <col min="5895" max="5895" width="12.26953125" style="190" bestFit="1" customWidth="1"/>
    <col min="5896" max="5898" width="13.26953125" style="190" bestFit="1" customWidth="1"/>
    <col min="5899" max="6144" width="11" style="190"/>
    <col min="6145" max="6145" width="15.1796875" style="190" customWidth="1"/>
    <col min="6146" max="6146" width="1.26953125" style="190" customWidth="1"/>
    <col min="6147" max="6147" width="16.54296875" style="190" customWidth="1"/>
    <col min="6148" max="6148" width="10.81640625" style="190" bestFit="1" customWidth="1"/>
    <col min="6149" max="6150" width="9.1796875" style="190" customWidth="1"/>
    <col min="6151" max="6151" width="12.26953125" style="190" bestFit="1" customWidth="1"/>
    <col min="6152" max="6154" width="13.26953125" style="190" bestFit="1" customWidth="1"/>
    <col min="6155" max="6400" width="11" style="190"/>
    <col min="6401" max="6401" width="15.1796875" style="190" customWidth="1"/>
    <col min="6402" max="6402" width="1.26953125" style="190" customWidth="1"/>
    <col min="6403" max="6403" width="16.54296875" style="190" customWidth="1"/>
    <col min="6404" max="6404" width="10.81640625" style="190" bestFit="1" customWidth="1"/>
    <col min="6405" max="6406" width="9.1796875" style="190" customWidth="1"/>
    <col min="6407" max="6407" width="12.26953125" style="190" bestFit="1" customWidth="1"/>
    <col min="6408" max="6410" width="13.26953125" style="190" bestFit="1" customWidth="1"/>
    <col min="6411" max="6656" width="11" style="190"/>
    <col min="6657" max="6657" width="15.1796875" style="190" customWidth="1"/>
    <col min="6658" max="6658" width="1.26953125" style="190" customWidth="1"/>
    <col min="6659" max="6659" width="16.54296875" style="190" customWidth="1"/>
    <col min="6660" max="6660" width="10.81640625" style="190" bestFit="1" customWidth="1"/>
    <col min="6661" max="6662" width="9.1796875" style="190" customWidth="1"/>
    <col min="6663" max="6663" width="12.26953125" style="190" bestFit="1" customWidth="1"/>
    <col min="6664" max="6666" width="13.26953125" style="190" bestFit="1" customWidth="1"/>
    <col min="6667" max="6912" width="11" style="190"/>
    <col min="6913" max="6913" width="15.1796875" style="190" customWidth="1"/>
    <col min="6914" max="6914" width="1.26953125" style="190" customWidth="1"/>
    <col min="6915" max="6915" width="16.54296875" style="190" customWidth="1"/>
    <col min="6916" max="6916" width="10.81640625" style="190" bestFit="1" customWidth="1"/>
    <col min="6917" max="6918" width="9.1796875" style="190" customWidth="1"/>
    <col min="6919" max="6919" width="12.26953125" style="190" bestFit="1" customWidth="1"/>
    <col min="6920" max="6922" width="13.26953125" style="190" bestFit="1" customWidth="1"/>
    <col min="6923" max="7168" width="11" style="190"/>
    <col min="7169" max="7169" width="15.1796875" style="190" customWidth="1"/>
    <col min="7170" max="7170" width="1.26953125" style="190" customWidth="1"/>
    <col min="7171" max="7171" width="16.54296875" style="190" customWidth="1"/>
    <col min="7172" max="7172" width="10.81640625" style="190" bestFit="1" customWidth="1"/>
    <col min="7173" max="7174" width="9.1796875" style="190" customWidth="1"/>
    <col min="7175" max="7175" width="12.26953125" style="190" bestFit="1" customWidth="1"/>
    <col min="7176" max="7178" width="13.26953125" style="190" bestFit="1" customWidth="1"/>
    <col min="7179" max="7424" width="11" style="190"/>
    <col min="7425" max="7425" width="15.1796875" style="190" customWidth="1"/>
    <col min="7426" max="7426" width="1.26953125" style="190" customWidth="1"/>
    <col min="7427" max="7427" width="16.54296875" style="190" customWidth="1"/>
    <col min="7428" max="7428" width="10.81640625" style="190" bestFit="1" customWidth="1"/>
    <col min="7429" max="7430" width="9.1796875" style="190" customWidth="1"/>
    <col min="7431" max="7431" width="12.26953125" style="190" bestFit="1" customWidth="1"/>
    <col min="7432" max="7434" width="13.26953125" style="190" bestFit="1" customWidth="1"/>
    <col min="7435" max="7680" width="11" style="190"/>
    <col min="7681" max="7681" width="15.1796875" style="190" customWidth="1"/>
    <col min="7682" max="7682" width="1.26953125" style="190" customWidth="1"/>
    <col min="7683" max="7683" width="16.54296875" style="190" customWidth="1"/>
    <col min="7684" max="7684" width="10.81640625" style="190" bestFit="1" customWidth="1"/>
    <col min="7685" max="7686" width="9.1796875" style="190" customWidth="1"/>
    <col min="7687" max="7687" width="12.26953125" style="190" bestFit="1" customWidth="1"/>
    <col min="7688" max="7690" width="13.26953125" style="190" bestFit="1" customWidth="1"/>
    <col min="7691" max="7936" width="11" style="190"/>
    <col min="7937" max="7937" width="15.1796875" style="190" customWidth="1"/>
    <col min="7938" max="7938" width="1.26953125" style="190" customWidth="1"/>
    <col min="7939" max="7939" width="16.54296875" style="190" customWidth="1"/>
    <col min="7940" max="7940" width="10.81640625" style="190" bestFit="1" customWidth="1"/>
    <col min="7941" max="7942" width="9.1796875" style="190" customWidth="1"/>
    <col min="7943" max="7943" width="12.26953125" style="190" bestFit="1" customWidth="1"/>
    <col min="7944" max="7946" width="13.26953125" style="190" bestFit="1" customWidth="1"/>
    <col min="7947" max="8192" width="11" style="190"/>
    <col min="8193" max="8193" width="15.1796875" style="190" customWidth="1"/>
    <col min="8194" max="8194" width="1.26953125" style="190" customWidth="1"/>
    <col min="8195" max="8195" width="16.54296875" style="190" customWidth="1"/>
    <col min="8196" max="8196" width="10.81640625" style="190" bestFit="1" customWidth="1"/>
    <col min="8197" max="8198" width="9.1796875" style="190" customWidth="1"/>
    <col min="8199" max="8199" width="12.26953125" style="190" bestFit="1" customWidth="1"/>
    <col min="8200" max="8202" width="13.26953125" style="190" bestFit="1" customWidth="1"/>
    <col min="8203" max="8448" width="11" style="190"/>
    <col min="8449" max="8449" width="15.1796875" style="190" customWidth="1"/>
    <col min="8450" max="8450" width="1.26953125" style="190" customWidth="1"/>
    <col min="8451" max="8451" width="16.54296875" style="190" customWidth="1"/>
    <col min="8452" max="8452" width="10.81640625" style="190" bestFit="1" customWidth="1"/>
    <col min="8453" max="8454" width="9.1796875" style="190" customWidth="1"/>
    <col min="8455" max="8455" width="12.26953125" style="190" bestFit="1" customWidth="1"/>
    <col min="8456" max="8458" width="13.26953125" style="190" bestFit="1" customWidth="1"/>
    <col min="8459" max="8704" width="11" style="190"/>
    <col min="8705" max="8705" width="15.1796875" style="190" customWidth="1"/>
    <col min="8706" max="8706" width="1.26953125" style="190" customWidth="1"/>
    <col min="8707" max="8707" width="16.54296875" style="190" customWidth="1"/>
    <col min="8708" max="8708" width="10.81640625" style="190" bestFit="1" customWidth="1"/>
    <col min="8709" max="8710" width="9.1796875" style="190" customWidth="1"/>
    <col min="8711" max="8711" width="12.26953125" style="190" bestFit="1" customWidth="1"/>
    <col min="8712" max="8714" width="13.26953125" style="190" bestFit="1" customWidth="1"/>
    <col min="8715" max="8960" width="11" style="190"/>
    <col min="8961" max="8961" width="15.1796875" style="190" customWidth="1"/>
    <col min="8962" max="8962" width="1.26953125" style="190" customWidth="1"/>
    <col min="8963" max="8963" width="16.54296875" style="190" customWidth="1"/>
    <col min="8964" max="8964" width="10.81640625" style="190" bestFit="1" customWidth="1"/>
    <col min="8965" max="8966" width="9.1796875" style="190" customWidth="1"/>
    <col min="8967" max="8967" width="12.26953125" style="190" bestFit="1" customWidth="1"/>
    <col min="8968" max="8970" width="13.26953125" style="190" bestFit="1" customWidth="1"/>
    <col min="8971" max="9216" width="11" style="190"/>
    <col min="9217" max="9217" width="15.1796875" style="190" customWidth="1"/>
    <col min="9218" max="9218" width="1.26953125" style="190" customWidth="1"/>
    <col min="9219" max="9219" width="16.54296875" style="190" customWidth="1"/>
    <col min="9220" max="9220" width="10.81640625" style="190" bestFit="1" customWidth="1"/>
    <col min="9221" max="9222" width="9.1796875" style="190" customWidth="1"/>
    <col min="9223" max="9223" width="12.26953125" style="190" bestFit="1" customWidth="1"/>
    <col min="9224" max="9226" width="13.26953125" style="190" bestFit="1" customWidth="1"/>
    <col min="9227" max="9472" width="11" style="190"/>
    <col min="9473" max="9473" width="15.1796875" style="190" customWidth="1"/>
    <col min="9474" max="9474" width="1.26953125" style="190" customWidth="1"/>
    <col min="9475" max="9475" width="16.54296875" style="190" customWidth="1"/>
    <col min="9476" max="9476" width="10.81640625" style="190" bestFit="1" customWidth="1"/>
    <col min="9477" max="9478" width="9.1796875" style="190" customWidth="1"/>
    <col min="9479" max="9479" width="12.26953125" style="190" bestFit="1" customWidth="1"/>
    <col min="9480" max="9482" width="13.26953125" style="190" bestFit="1" customWidth="1"/>
    <col min="9483" max="9728" width="11" style="190"/>
    <col min="9729" max="9729" width="15.1796875" style="190" customWidth="1"/>
    <col min="9730" max="9730" width="1.26953125" style="190" customWidth="1"/>
    <col min="9731" max="9731" width="16.54296875" style="190" customWidth="1"/>
    <col min="9732" max="9732" width="10.81640625" style="190" bestFit="1" customWidth="1"/>
    <col min="9733" max="9734" width="9.1796875" style="190" customWidth="1"/>
    <col min="9735" max="9735" width="12.26953125" style="190" bestFit="1" customWidth="1"/>
    <col min="9736" max="9738" width="13.26953125" style="190" bestFit="1" customWidth="1"/>
    <col min="9739" max="9984" width="11" style="190"/>
    <col min="9985" max="9985" width="15.1796875" style="190" customWidth="1"/>
    <col min="9986" max="9986" width="1.26953125" style="190" customWidth="1"/>
    <col min="9987" max="9987" width="16.54296875" style="190" customWidth="1"/>
    <col min="9988" max="9988" width="10.81640625" style="190" bestFit="1" customWidth="1"/>
    <col min="9989" max="9990" width="9.1796875" style="190" customWidth="1"/>
    <col min="9991" max="9991" width="12.26953125" style="190" bestFit="1" customWidth="1"/>
    <col min="9992" max="9994" width="13.26953125" style="190" bestFit="1" customWidth="1"/>
    <col min="9995" max="10240" width="11" style="190"/>
    <col min="10241" max="10241" width="15.1796875" style="190" customWidth="1"/>
    <col min="10242" max="10242" width="1.26953125" style="190" customWidth="1"/>
    <col min="10243" max="10243" width="16.54296875" style="190" customWidth="1"/>
    <col min="10244" max="10244" width="10.81640625" style="190" bestFit="1" customWidth="1"/>
    <col min="10245" max="10246" width="9.1796875" style="190" customWidth="1"/>
    <col min="10247" max="10247" width="12.26953125" style="190" bestFit="1" customWidth="1"/>
    <col min="10248" max="10250" width="13.26953125" style="190" bestFit="1" customWidth="1"/>
    <col min="10251" max="10496" width="11" style="190"/>
    <col min="10497" max="10497" width="15.1796875" style="190" customWidth="1"/>
    <col min="10498" max="10498" width="1.26953125" style="190" customWidth="1"/>
    <col min="10499" max="10499" width="16.54296875" style="190" customWidth="1"/>
    <col min="10500" max="10500" width="10.81640625" style="190" bestFit="1" customWidth="1"/>
    <col min="10501" max="10502" width="9.1796875" style="190" customWidth="1"/>
    <col min="10503" max="10503" width="12.26953125" style="190" bestFit="1" customWidth="1"/>
    <col min="10504" max="10506" width="13.26953125" style="190" bestFit="1" customWidth="1"/>
    <col min="10507" max="10752" width="11" style="190"/>
    <col min="10753" max="10753" width="15.1796875" style="190" customWidth="1"/>
    <col min="10754" max="10754" width="1.26953125" style="190" customWidth="1"/>
    <col min="10755" max="10755" width="16.54296875" style="190" customWidth="1"/>
    <col min="10756" max="10756" width="10.81640625" style="190" bestFit="1" customWidth="1"/>
    <col min="10757" max="10758" width="9.1796875" style="190" customWidth="1"/>
    <col min="10759" max="10759" width="12.26953125" style="190" bestFit="1" customWidth="1"/>
    <col min="10760" max="10762" width="13.26953125" style="190" bestFit="1" customWidth="1"/>
    <col min="10763" max="11008" width="11" style="190"/>
    <col min="11009" max="11009" width="15.1796875" style="190" customWidth="1"/>
    <col min="11010" max="11010" width="1.26953125" style="190" customWidth="1"/>
    <col min="11011" max="11011" width="16.54296875" style="190" customWidth="1"/>
    <col min="11012" max="11012" width="10.81640625" style="190" bestFit="1" customWidth="1"/>
    <col min="11013" max="11014" width="9.1796875" style="190" customWidth="1"/>
    <col min="11015" max="11015" width="12.26953125" style="190" bestFit="1" customWidth="1"/>
    <col min="11016" max="11018" width="13.26953125" style="190" bestFit="1" customWidth="1"/>
    <col min="11019" max="11264" width="11" style="190"/>
    <col min="11265" max="11265" width="15.1796875" style="190" customWidth="1"/>
    <col min="11266" max="11266" width="1.26953125" style="190" customWidth="1"/>
    <col min="11267" max="11267" width="16.54296875" style="190" customWidth="1"/>
    <col min="11268" max="11268" width="10.81640625" style="190" bestFit="1" customWidth="1"/>
    <col min="11269" max="11270" width="9.1796875" style="190" customWidth="1"/>
    <col min="11271" max="11271" width="12.26953125" style="190" bestFit="1" customWidth="1"/>
    <col min="11272" max="11274" width="13.26953125" style="190" bestFit="1" customWidth="1"/>
    <col min="11275" max="11520" width="11" style="190"/>
    <col min="11521" max="11521" width="15.1796875" style="190" customWidth="1"/>
    <col min="11522" max="11522" width="1.26953125" style="190" customWidth="1"/>
    <col min="11523" max="11523" width="16.54296875" style="190" customWidth="1"/>
    <col min="11524" max="11524" width="10.81640625" style="190" bestFit="1" customWidth="1"/>
    <col min="11525" max="11526" width="9.1796875" style="190" customWidth="1"/>
    <col min="11527" max="11527" width="12.26953125" style="190" bestFit="1" customWidth="1"/>
    <col min="11528" max="11530" width="13.26953125" style="190" bestFit="1" customWidth="1"/>
    <col min="11531" max="11776" width="11" style="190"/>
    <col min="11777" max="11777" width="15.1796875" style="190" customWidth="1"/>
    <col min="11778" max="11778" width="1.26953125" style="190" customWidth="1"/>
    <col min="11779" max="11779" width="16.54296875" style="190" customWidth="1"/>
    <col min="11780" max="11780" width="10.81640625" style="190" bestFit="1" customWidth="1"/>
    <col min="11781" max="11782" width="9.1796875" style="190" customWidth="1"/>
    <col min="11783" max="11783" width="12.26953125" style="190" bestFit="1" customWidth="1"/>
    <col min="11784" max="11786" width="13.26953125" style="190" bestFit="1" customWidth="1"/>
    <col min="11787" max="12032" width="11" style="190"/>
    <col min="12033" max="12033" width="15.1796875" style="190" customWidth="1"/>
    <col min="12034" max="12034" width="1.26953125" style="190" customWidth="1"/>
    <col min="12035" max="12035" width="16.54296875" style="190" customWidth="1"/>
    <col min="12036" max="12036" width="10.81640625" style="190" bestFit="1" customWidth="1"/>
    <col min="12037" max="12038" width="9.1796875" style="190" customWidth="1"/>
    <col min="12039" max="12039" width="12.26953125" style="190" bestFit="1" customWidth="1"/>
    <col min="12040" max="12042" width="13.26953125" style="190" bestFit="1" customWidth="1"/>
    <col min="12043" max="12288" width="11" style="190"/>
    <col min="12289" max="12289" width="15.1796875" style="190" customWidth="1"/>
    <col min="12290" max="12290" width="1.26953125" style="190" customWidth="1"/>
    <col min="12291" max="12291" width="16.54296875" style="190" customWidth="1"/>
    <col min="12292" max="12292" width="10.81640625" style="190" bestFit="1" customWidth="1"/>
    <col min="12293" max="12294" width="9.1796875" style="190" customWidth="1"/>
    <col min="12295" max="12295" width="12.26953125" style="190" bestFit="1" customWidth="1"/>
    <col min="12296" max="12298" width="13.26953125" style="190" bestFit="1" customWidth="1"/>
    <col min="12299" max="12544" width="11" style="190"/>
    <col min="12545" max="12545" width="15.1796875" style="190" customWidth="1"/>
    <col min="12546" max="12546" width="1.26953125" style="190" customWidth="1"/>
    <col min="12547" max="12547" width="16.54296875" style="190" customWidth="1"/>
    <col min="12548" max="12548" width="10.81640625" style="190" bestFit="1" customWidth="1"/>
    <col min="12549" max="12550" width="9.1796875" style="190" customWidth="1"/>
    <col min="12551" max="12551" width="12.26953125" style="190" bestFit="1" customWidth="1"/>
    <col min="12552" max="12554" width="13.26953125" style="190" bestFit="1" customWidth="1"/>
    <col min="12555" max="12800" width="11" style="190"/>
    <col min="12801" max="12801" width="15.1796875" style="190" customWidth="1"/>
    <col min="12802" max="12802" width="1.26953125" style="190" customWidth="1"/>
    <col min="12803" max="12803" width="16.54296875" style="190" customWidth="1"/>
    <col min="12804" max="12804" width="10.81640625" style="190" bestFit="1" customWidth="1"/>
    <col min="12805" max="12806" width="9.1796875" style="190" customWidth="1"/>
    <col min="12807" max="12807" width="12.26953125" style="190" bestFit="1" customWidth="1"/>
    <col min="12808" max="12810" width="13.26953125" style="190" bestFit="1" customWidth="1"/>
    <col min="12811" max="13056" width="11" style="190"/>
    <col min="13057" max="13057" width="15.1796875" style="190" customWidth="1"/>
    <col min="13058" max="13058" width="1.26953125" style="190" customWidth="1"/>
    <col min="13059" max="13059" width="16.54296875" style="190" customWidth="1"/>
    <col min="13060" max="13060" width="10.81640625" style="190" bestFit="1" customWidth="1"/>
    <col min="13061" max="13062" width="9.1796875" style="190" customWidth="1"/>
    <col min="13063" max="13063" width="12.26953125" style="190" bestFit="1" customWidth="1"/>
    <col min="13064" max="13066" width="13.26953125" style="190" bestFit="1" customWidth="1"/>
    <col min="13067" max="13312" width="11" style="190"/>
    <col min="13313" max="13313" width="15.1796875" style="190" customWidth="1"/>
    <col min="13314" max="13314" width="1.26953125" style="190" customWidth="1"/>
    <col min="13315" max="13315" width="16.54296875" style="190" customWidth="1"/>
    <col min="13316" max="13316" width="10.81640625" style="190" bestFit="1" customWidth="1"/>
    <col min="13317" max="13318" width="9.1796875" style="190" customWidth="1"/>
    <col min="13319" max="13319" width="12.26953125" style="190" bestFit="1" customWidth="1"/>
    <col min="13320" max="13322" width="13.26953125" style="190" bestFit="1" customWidth="1"/>
    <col min="13323" max="13568" width="11" style="190"/>
    <col min="13569" max="13569" width="15.1796875" style="190" customWidth="1"/>
    <col min="13570" max="13570" width="1.26953125" style="190" customWidth="1"/>
    <col min="13571" max="13571" width="16.54296875" style="190" customWidth="1"/>
    <col min="13572" max="13572" width="10.81640625" style="190" bestFit="1" customWidth="1"/>
    <col min="13573" max="13574" width="9.1796875" style="190" customWidth="1"/>
    <col min="13575" max="13575" width="12.26953125" style="190" bestFit="1" customWidth="1"/>
    <col min="13576" max="13578" width="13.26953125" style="190" bestFit="1" customWidth="1"/>
    <col min="13579" max="13824" width="11" style="190"/>
    <col min="13825" max="13825" width="15.1796875" style="190" customWidth="1"/>
    <col min="13826" max="13826" width="1.26953125" style="190" customWidth="1"/>
    <col min="13827" max="13827" width="16.54296875" style="190" customWidth="1"/>
    <col min="13828" max="13828" width="10.81640625" style="190" bestFit="1" customWidth="1"/>
    <col min="13829" max="13830" width="9.1796875" style="190" customWidth="1"/>
    <col min="13831" max="13831" width="12.26953125" style="190" bestFit="1" customWidth="1"/>
    <col min="13832" max="13834" width="13.26953125" style="190" bestFit="1" customWidth="1"/>
    <col min="13835" max="14080" width="11" style="190"/>
    <col min="14081" max="14081" width="15.1796875" style="190" customWidth="1"/>
    <col min="14082" max="14082" width="1.26953125" style="190" customWidth="1"/>
    <col min="14083" max="14083" width="16.54296875" style="190" customWidth="1"/>
    <col min="14084" max="14084" width="10.81640625" style="190" bestFit="1" customWidth="1"/>
    <col min="14085" max="14086" width="9.1796875" style="190" customWidth="1"/>
    <col min="14087" max="14087" width="12.26953125" style="190" bestFit="1" customWidth="1"/>
    <col min="14088" max="14090" width="13.26953125" style="190" bestFit="1" customWidth="1"/>
    <col min="14091" max="14336" width="11" style="190"/>
    <col min="14337" max="14337" width="15.1796875" style="190" customWidth="1"/>
    <col min="14338" max="14338" width="1.26953125" style="190" customWidth="1"/>
    <col min="14339" max="14339" width="16.54296875" style="190" customWidth="1"/>
    <col min="14340" max="14340" width="10.81640625" style="190" bestFit="1" customWidth="1"/>
    <col min="14341" max="14342" width="9.1796875" style="190" customWidth="1"/>
    <col min="14343" max="14343" width="12.26953125" style="190" bestFit="1" customWidth="1"/>
    <col min="14344" max="14346" width="13.26953125" style="190" bestFit="1" customWidth="1"/>
    <col min="14347" max="14592" width="11" style="190"/>
    <col min="14593" max="14593" width="15.1796875" style="190" customWidth="1"/>
    <col min="14594" max="14594" width="1.26953125" style="190" customWidth="1"/>
    <col min="14595" max="14595" width="16.54296875" style="190" customWidth="1"/>
    <col min="14596" max="14596" width="10.81640625" style="190" bestFit="1" customWidth="1"/>
    <col min="14597" max="14598" width="9.1796875" style="190" customWidth="1"/>
    <col min="14599" max="14599" width="12.26953125" style="190" bestFit="1" customWidth="1"/>
    <col min="14600" max="14602" width="13.26953125" style="190" bestFit="1" customWidth="1"/>
    <col min="14603" max="14848" width="11" style="190"/>
    <col min="14849" max="14849" width="15.1796875" style="190" customWidth="1"/>
    <col min="14850" max="14850" width="1.26953125" style="190" customWidth="1"/>
    <col min="14851" max="14851" width="16.54296875" style="190" customWidth="1"/>
    <col min="14852" max="14852" width="10.81640625" style="190" bestFit="1" customWidth="1"/>
    <col min="14853" max="14854" width="9.1796875" style="190" customWidth="1"/>
    <col min="14855" max="14855" width="12.26953125" style="190" bestFit="1" customWidth="1"/>
    <col min="14856" max="14858" width="13.26953125" style="190" bestFit="1" customWidth="1"/>
    <col min="14859" max="15104" width="11" style="190"/>
    <col min="15105" max="15105" width="15.1796875" style="190" customWidth="1"/>
    <col min="15106" max="15106" width="1.26953125" style="190" customWidth="1"/>
    <col min="15107" max="15107" width="16.54296875" style="190" customWidth="1"/>
    <col min="15108" max="15108" width="10.81640625" style="190" bestFit="1" customWidth="1"/>
    <col min="15109" max="15110" width="9.1796875" style="190" customWidth="1"/>
    <col min="15111" max="15111" width="12.26953125" style="190" bestFit="1" customWidth="1"/>
    <col min="15112" max="15114" width="13.26953125" style="190" bestFit="1" customWidth="1"/>
    <col min="15115" max="15360" width="11" style="190"/>
    <col min="15361" max="15361" width="15.1796875" style="190" customWidth="1"/>
    <col min="15362" max="15362" width="1.26953125" style="190" customWidth="1"/>
    <col min="15363" max="15363" width="16.54296875" style="190" customWidth="1"/>
    <col min="15364" max="15364" width="10.81640625" style="190" bestFit="1" customWidth="1"/>
    <col min="15365" max="15366" width="9.1796875" style="190" customWidth="1"/>
    <col min="15367" max="15367" width="12.26953125" style="190" bestFit="1" customWidth="1"/>
    <col min="15368" max="15370" width="13.26953125" style="190" bestFit="1" customWidth="1"/>
    <col min="15371" max="15616" width="11" style="190"/>
    <col min="15617" max="15617" width="15.1796875" style="190" customWidth="1"/>
    <col min="15618" max="15618" width="1.26953125" style="190" customWidth="1"/>
    <col min="15619" max="15619" width="16.54296875" style="190" customWidth="1"/>
    <col min="15620" max="15620" width="10.81640625" style="190" bestFit="1" customWidth="1"/>
    <col min="15621" max="15622" width="9.1796875" style="190" customWidth="1"/>
    <col min="15623" max="15623" width="12.26953125" style="190" bestFit="1" customWidth="1"/>
    <col min="15624" max="15626" width="13.26953125" style="190" bestFit="1" customWidth="1"/>
    <col min="15627" max="15872" width="11" style="190"/>
    <col min="15873" max="15873" width="15.1796875" style="190" customWidth="1"/>
    <col min="15874" max="15874" width="1.26953125" style="190" customWidth="1"/>
    <col min="15875" max="15875" width="16.54296875" style="190" customWidth="1"/>
    <col min="15876" max="15876" width="10.81640625" style="190" bestFit="1" customWidth="1"/>
    <col min="15877" max="15878" width="9.1796875" style="190" customWidth="1"/>
    <col min="15879" max="15879" width="12.26953125" style="190" bestFit="1" customWidth="1"/>
    <col min="15880" max="15882" width="13.26953125" style="190" bestFit="1" customWidth="1"/>
    <col min="15883" max="16128" width="11" style="190"/>
    <col min="16129" max="16129" width="15.1796875" style="190" customWidth="1"/>
    <col min="16130" max="16130" width="1.26953125" style="190" customWidth="1"/>
    <col min="16131" max="16131" width="16.54296875" style="190" customWidth="1"/>
    <col min="16132" max="16132" width="10.81640625" style="190" bestFit="1" customWidth="1"/>
    <col min="16133" max="16134" width="9.1796875" style="190" customWidth="1"/>
    <col min="16135" max="16135" width="12.26953125" style="190" bestFit="1" customWidth="1"/>
    <col min="16136" max="16138" width="13.26953125" style="190" bestFit="1" customWidth="1"/>
    <col min="16139" max="16384" width="11" style="190"/>
  </cols>
  <sheetData>
    <row r="2" spans="1:11" x14ac:dyDescent="0.35">
      <c r="A2" s="723" t="s">
        <v>189</v>
      </c>
      <c r="B2" s="723"/>
      <c r="C2" s="723"/>
      <c r="D2" s="723"/>
      <c r="E2" s="723"/>
      <c r="F2" s="723"/>
      <c r="G2" s="723"/>
      <c r="H2" s="723"/>
    </row>
    <row r="3" spans="1:11" x14ac:dyDescent="0.35">
      <c r="A3" s="723"/>
      <c r="B3" s="723"/>
      <c r="C3" s="723"/>
      <c r="D3" s="723"/>
      <c r="E3" s="723"/>
      <c r="F3" s="723"/>
      <c r="G3" s="723"/>
      <c r="H3" s="723"/>
    </row>
    <row r="4" spans="1:11" x14ac:dyDescent="0.35">
      <c r="A4" s="723"/>
      <c r="B4" s="723"/>
      <c r="C4" s="723"/>
      <c r="D4" s="723"/>
      <c r="E4" s="723"/>
      <c r="F4" s="723"/>
      <c r="G4" s="723"/>
      <c r="H4" s="723"/>
    </row>
    <row r="7" spans="1:11" s="192" customFormat="1" ht="20.5" x14ac:dyDescent="0.45">
      <c r="A7" s="722" t="s">
        <v>122</v>
      </c>
      <c r="B7" s="722"/>
      <c r="C7" s="722"/>
      <c r="D7" s="722"/>
      <c r="E7" s="722"/>
      <c r="F7" s="722"/>
      <c r="G7" s="722"/>
      <c r="H7" s="722"/>
      <c r="I7" s="191"/>
    </row>
    <row r="8" spans="1:11" s="192" customFormat="1" ht="13.5" x14ac:dyDescent="0.35">
      <c r="D8" s="193"/>
      <c r="E8" s="193"/>
      <c r="F8" s="194"/>
      <c r="G8" s="193"/>
      <c r="I8" s="191"/>
      <c r="J8" s="350" t="s">
        <v>169</v>
      </c>
    </row>
    <row r="9" spans="1:11" s="192" customFormat="1" ht="13.5" x14ac:dyDescent="0.35">
      <c r="D9" s="193"/>
      <c r="E9" s="193"/>
      <c r="F9" s="194"/>
      <c r="G9" s="193"/>
      <c r="I9" s="191"/>
      <c r="J9" s="349" t="s">
        <v>170</v>
      </c>
    </row>
    <row r="10" spans="1:11" s="192" customFormat="1" ht="13.5" x14ac:dyDescent="0.35">
      <c r="D10" s="193"/>
      <c r="E10" s="193"/>
      <c r="F10" s="194"/>
      <c r="G10" s="193"/>
      <c r="I10" s="191"/>
      <c r="J10" s="349" t="s">
        <v>173</v>
      </c>
    </row>
    <row r="11" spans="1:11" s="192" customFormat="1" x14ac:dyDescent="0.35">
      <c r="B11" s="192" t="s">
        <v>123</v>
      </c>
      <c r="D11" s="195" t="str">
        <f>'Demande de Paiement'!M37</f>
        <v>NOM</v>
      </c>
      <c r="E11" s="193"/>
      <c r="F11" s="194"/>
      <c r="G11" s="193"/>
      <c r="I11" s="191"/>
      <c r="J11" s="349" t="s">
        <v>172</v>
      </c>
    </row>
    <row r="12" spans="1:11" s="192" customFormat="1" ht="20.5" x14ac:dyDescent="0.45">
      <c r="B12" s="196" t="s">
        <v>111</v>
      </c>
      <c r="C12" s="196"/>
      <c r="D12" s="197" t="str">
        <f>'Calcul révision'!E4</f>
        <v>2016/ …</v>
      </c>
      <c r="E12" s="198"/>
      <c r="F12" s="199"/>
      <c r="G12" s="198"/>
      <c r="I12" s="191"/>
      <c r="J12" s="349" t="s">
        <v>171</v>
      </c>
    </row>
    <row r="13" spans="1:11" s="192" customFormat="1" ht="21" customHeight="1" x14ac:dyDescent="0.35">
      <c r="B13" s="200" t="s">
        <v>124</v>
      </c>
      <c r="C13" s="196"/>
      <c r="D13" s="721" t="str">
        <f>'Calcul révision'!E5</f>
        <v>……………………….</v>
      </c>
      <c r="E13" s="721"/>
      <c r="F13" s="721"/>
      <c r="G13" s="721"/>
      <c r="H13" s="721"/>
      <c r="I13" s="191"/>
    </row>
    <row r="14" spans="1:11" s="192" customFormat="1" ht="20.5" x14ac:dyDescent="0.45">
      <c r="B14" s="196"/>
      <c r="C14" s="196"/>
      <c r="D14" s="197"/>
      <c r="E14" s="198"/>
      <c r="F14" s="199"/>
      <c r="G14" s="198"/>
      <c r="I14" s="191"/>
    </row>
    <row r="15" spans="1:11" s="192" customFormat="1" ht="21" thickBot="1" x14ac:dyDescent="0.5">
      <c r="B15" s="200"/>
      <c r="C15" s="196"/>
      <c r="D15" s="201"/>
      <c r="E15" s="198"/>
      <c r="F15" s="199"/>
      <c r="G15" s="352"/>
      <c r="I15" s="191"/>
    </row>
    <row r="16" spans="1:11" s="203" customFormat="1" ht="42.75" customHeight="1" thickBot="1" x14ac:dyDescent="0.4">
      <c r="A16" s="377" t="s">
        <v>120</v>
      </c>
      <c r="B16" s="378" t="s">
        <v>125</v>
      </c>
      <c r="C16" s="217"/>
      <c r="D16" s="379" t="s">
        <v>208</v>
      </c>
      <c r="E16" s="380" t="s">
        <v>126</v>
      </c>
      <c r="F16" s="381" t="s">
        <v>127</v>
      </c>
      <c r="G16" s="380" t="s">
        <v>128</v>
      </c>
      <c r="H16" s="378" t="s">
        <v>138</v>
      </c>
      <c r="I16" s="202"/>
      <c r="K16" s="382" t="s">
        <v>168</v>
      </c>
    </row>
    <row r="17" spans="1:15" s="192" customFormat="1" ht="13.5" x14ac:dyDescent="0.35">
      <c r="A17" s="370">
        <f>IF('Calcul révision'!B17="","",'Calcul révision'!B17)</f>
        <v>42699</v>
      </c>
      <c r="B17" s="371">
        <f>IF('Calcul révision'!C17="","",'Calcul révision'!C17)</f>
        <v>42644</v>
      </c>
      <c r="C17" s="351"/>
      <c r="D17" s="372">
        <v>90100</v>
      </c>
      <c r="E17" s="268">
        <v>10100</v>
      </c>
      <c r="F17" s="373">
        <f>ROUNDUP('Calcul révision'!I18,3)</f>
        <v>9.0000000000000011E-3</v>
      </c>
      <c r="G17" s="374">
        <f t="shared" ref="G17:G18" si="0">F17*E17</f>
        <v>90.9</v>
      </c>
      <c r="H17" s="375">
        <f>(E17+G17)*(1+F36)</f>
        <v>10751.3995</v>
      </c>
      <c r="I17" s="191"/>
      <c r="K17" s="376">
        <f>0</f>
        <v>0</v>
      </c>
      <c r="L17" s="350"/>
      <c r="M17" s="350"/>
      <c r="N17" s="347"/>
      <c r="O17" s="347"/>
    </row>
    <row r="18" spans="1:15" s="192" customFormat="1" ht="13.5" x14ac:dyDescent="0.35">
      <c r="A18" s="353" t="str">
        <f>IF('Calcul révision'!B19="","",'Calcul révision'!B19)</f>
        <v/>
      </c>
      <c r="B18" s="354" t="str">
        <f>IF('Calcul révision'!C19="","",'Calcul révision'!C19)</f>
        <v/>
      </c>
      <c r="C18" s="351"/>
      <c r="D18" s="358">
        <f t="shared" ref="D18:D34" si="1">D17+E18</f>
        <v>90100</v>
      </c>
      <c r="E18" s="268">
        <v>0</v>
      </c>
      <c r="F18" s="208">
        <f>ROUNDUP('Calcul révision'!I20,3)</f>
        <v>0</v>
      </c>
      <c r="G18" s="266">
        <f t="shared" si="0"/>
        <v>0</v>
      </c>
      <c r="H18" s="357">
        <f t="shared" ref="H18:H34" si="2">(E18+G18)*(1+F37)</f>
        <v>0</v>
      </c>
      <c r="I18" s="191"/>
      <c r="K18" s="365">
        <f t="shared" ref="K18:K34" si="3">IF(G18=0,0,G17)</f>
        <v>0</v>
      </c>
      <c r="L18" s="348"/>
      <c r="M18" s="349"/>
      <c r="N18" s="343"/>
      <c r="O18" s="343"/>
    </row>
    <row r="19" spans="1:15" s="192" customFormat="1" ht="13.5" x14ac:dyDescent="0.35">
      <c r="A19" s="353" t="str">
        <f>IF('Calcul révision'!B21="","",'Calcul révision'!B21)</f>
        <v/>
      </c>
      <c r="B19" s="354" t="str">
        <f>IF('Calcul révision'!C21="","",'Calcul révision'!C21)</f>
        <v/>
      </c>
      <c r="C19" s="351"/>
      <c r="D19" s="358">
        <f t="shared" si="1"/>
        <v>90100</v>
      </c>
      <c r="E19" s="268">
        <v>0</v>
      </c>
      <c r="F19" s="208">
        <f>ROUNDUP('Calcul révision'!I22,3)</f>
        <v>0</v>
      </c>
      <c r="G19" s="266">
        <f>F19*E19</f>
        <v>0</v>
      </c>
      <c r="H19" s="357">
        <f t="shared" si="2"/>
        <v>0</v>
      </c>
      <c r="I19" s="191"/>
      <c r="K19" s="365">
        <f t="shared" si="3"/>
        <v>0</v>
      </c>
      <c r="L19" s="348"/>
      <c r="M19" s="349"/>
      <c r="N19" s="343"/>
      <c r="O19" s="343"/>
    </row>
    <row r="20" spans="1:15" s="192" customFormat="1" ht="13.5" x14ac:dyDescent="0.35">
      <c r="A20" s="353" t="str">
        <f>IF('Calcul révision'!B23="","",'Calcul révision'!B23)</f>
        <v/>
      </c>
      <c r="B20" s="354" t="str">
        <f>IF('Calcul révision'!C23="","",'Calcul révision'!C23)</f>
        <v/>
      </c>
      <c r="C20" s="351"/>
      <c r="D20" s="358">
        <f t="shared" si="1"/>
        <v>90100</v>
      </c>
      <c r="E20" s="268">
        <v>0</v>
      </c>
      <c r="F20" s="208">
        <f>ROUNDUP('Calcul révision'!I24,3)</f>
        <v>0</v>
      </c>
      <c r="G20" s="266">
        <f t="shared" ref="G20:G34" si="4">F20*E20</f>
        <v>0</v>
      </c>
      <c r="H20" s="357">
        <f t="shared" si="2"/>
        <v>0</v>
      </c>
      <c r="K20" s="365">
        <f t="shared" si="3"/>
        <v>0</v>
      </c>
      <c r="L20" s="348"/>
      <c r="M20" s="349"/>
      <c r="N20" s="343"/>
      <c r="O20" s="343"/>
    </row>
    <row r="21" spans="1:15" s="192" customFormat="1" ht="13.5" x14ac:dyDescent="0.35">
      <c r="A21" s="353" t="str">
        <f>IF('Calcul révision'!B25="","",'Calcul révision'!B25)</f>
        <v/>
      </c>
      <c r="B21" s="354" t="str">
        <f>IF('Calcul révision'!C25="","",'Calcul révision'!C25)</f>
        <v/>
      </c>
      <c r="C21" s="351"/>
      <c r="D21" s="358">
        <f t="shared" si="1"/>
        <v>90100</v>
      </c>
      <c r="E21" s="268">
        <v>0</v>
      </c>
      <c r="F21" s="208">
        <f>ROUNDUP('Calcul révision'!I26,3)</f>
        <v>0</v>
      </c>
      <c r="G21" s="266">
        <f t="shared" si="4"/>
        <v>0</v>
      </c>
      <c r="H21" s="357">
        <f t="shared" si="2"/>
        <v>0</v>
      </c>
      <c r="K21" s="365">
        <f t="shared" si="3"/>
        <v>0</v>
      </c>
      <c r="L21" s="348"/>
      <c r="M21" s="349"/>
      <c r="N21" s="343"/>
      <c r="O21" s="343"/>
    </row>
    <row r="22" spans="1:15" s="192" customFormat="1" ht="13.5" x14ac:dyDescent="0.35">
      <c r="A22" s="353" t="str">
        <f>IF('Calcul révision'!B27="","",'Calcul révision'!B27)</f>
        <v/>
      </c>
      <c r="B22" s="354" t="str">
        <f>IF('Calcul révision'!C27="","",'Calcul révision'!C27)</f>
        <v/>
      </c>
      <c r="C22" s="351"/>
      <c r="D22" s="358">
        <f t="shared" si="1"/>
        <v>90100</v>
      </c>
      <c r="E22" s="267">
        <v>0</v>
      </c>
      <c r="F22" s="208">
        <f>ROUNDUP('Calcul révision'!I28,3)</f>
        <v>0</v>
      </c>
      <c r="G22" s="266">
        <f t="shared" si="4"/>
        <v>0</v>
      </c>
      <c r="H22" s="357">
        <f t="shared" si="2"/>
        <v>0</v>
      </c>
      <c r="K22" s="365">
        <f t="shared" si="3"/>
        <v>0</v>
      </c>
    </row>
    <row r="23" spans="1:15" s="192" customFormat="1" ht="13.5" x14ac:dyDescent="0.35">
      <c r="A23" s="353" t="str">
        <f>IF('Calcul révision'!B29="","",'Calcul révision'!B29)</f>
        <v/>
      </c>
      <c r="B23" s="354" t="str">
        <f>IF('Calcul révision'!C29="","",'Calcul révision'!C29)</f>
        <v/>
      </c>
      <c r="C23" s="351"/>
      <c r="D23" s="358">
        <f t="shared" si="1"/>
        <v>90100</v>
      </c>
      <c r="E23" s="267">
        <v>0</v>
      </c>
      <c r="F23" s="208">
        <f>ROUNDUP('Calcul révision'!I32,3)</f>
        <v>0</v>
      </c>
      <c r="G23" s="266">
        <f t="shared" si="4"/>
        <v>0</v>
      </c>
      <c r="H23" s="357">
        <f t="shared" si="2"/>
        <v>0</v>
      </c>
      <c r="K23" s="365">
        <f t="shared" si="3"/>
        <v>0</v>
      </c>
    </row>
    <row r="24" spans="1:15" s="192" customFormat="1" ht="13.5" x14ac:dyDescent="0.35">
      <c r="A24" s="353" t="str">
        <f>IF('Calcul révision'!B31="","",'Calcul révision'!B31)</f>
        <v/>
      </c>
      <c r="B24" s="354" t="str">
        <f>IF('Calcul révision'!C31="","",'Calcul révision'!C31)</f>
        <v/>
      </c>
      <c r="C24" s="351"/>
      <c r="D24" s="358">
        <f t="shared" si="1"/>
        <v>90100</v>
      </c>
      <c r="E24" s="267">
        <v>0</v>
      </c>
      <c r="F24" s="208">
        <f>ROUNDUP('Calcul révision'!I34,3)</f>
        <v>0</v>
      </c>
      <c r="G24" s="266">
        <f t="shared" si="4"/>
        <v>0</v>
      </c>
      <c r="H24" s="357">
        <f t="shared" si="2"/>
        <v>0</v>
      </c>
      <c r="K24" s="365">
        <f t="shared" si="3"/>
        <v>0</v>
      </c>
    </row>
    <row r="25" spans="1:15" s="192" customFormat="1" ht="13.5" x14ac:dyDescent="0.35">
      <c r="A25" s="353" t="str">
        <f>IF('Calcul révision'!B33="","",'Calcul révision'!B33)</f>
        <v/>
      </c>
      <c r="B25" s="354" t="str">
        <f>IF('Calcul révision'!C33="","",'Calcul révision'!C33)</f>
        <v/>
      </c>
      <c r="C25" s="351"/>
      <c r="D25" s="358">
        <f t="shared" si="1"/>
        <v>90100</v>
      </c>
      <c r="E25" s="267">
        <v>0</v>
      </c>
      <c r="F25" s="208">
        <f>ROUNDUP('Calcul révision'!I36,3)</f>
        <v>0</v>
      </c>
      <c r="G25" s="266">
        <f t="shared" si="4"/>
        <v>0</v>
      </c>
      <c r="H25" s="357">
        <f t="shared" si="2"/>
        <v>0</v>
      </c>
      <c r="K25" s="365">
        <f t="shared" si="3"/>
        <v>0</v>
      </c>
    </row>
    <row r="26" spans="1:15" s="192" customFormat="1" ht="13.5" x14ac:dyDescent="0.35">
      <c r="A26" s="353" t="str">
        <f>IF('Calcul révision'!B35="","",'Calcul révision'!B35)</f>
        <v/>
      </c>
      <c r="B26" s="354" t="str">
        <f>IF('Calcul révision'!C35="","",'Calcul révision'!C35)</f>
        <v/>
      </c>
      <c r="C26" s="351"/>
      <c r="D26" s="358">
        <f t="shared" si="1"/>
        <v>90100</v>
      </c>
      <c r="E26" s="267">
        <v>0</v>
      </c>
      <c r="F26" s="208">
        <f>ROUNDUP('Calcul révision'!I38,3)</f>
        <v>0</v>
      </c>
      <c r="G26" s="266">
        <f t="shared" si="4"/>
        <v>0</v>
      </c>
      <c r="H26" s="357">
        <f t="shared" si="2"/>
        <v>0</v>
      </c>
      <c r="K26" s="365">
        <f t="shared" si="3"/>
        <v>0</v>
      </c>
    </row>
    <row r="27" spans="1:15" s="192" customFormat="1" ht="13.5" x14ac:dyDescent="0.35">
      <c r="A27" s="353" t="str">
        <f>IF('Calcul révision'!B37="","",'Calcul révision'!B37)</f>
        <v/>
      </c>
      <c r="B27" s="354" t="str">
        <f>IF('Calcul révision'!C37="","",'Calcul révision'!C37)</f>
        <v/>
      </c>
      <c r="C27" s="351"/>
      <c r="D27" s="358">
        <f t="shared" si="1"/>
        <v>90100</v>
      </c>
      <c r="E27" s="267">
        <v>0</v>
      </c>
      <c r="F27" s="208">
        <f>ROUNDUP('Calcul révision'!I40,3)</f>
        <v>0</v>
      </c>
      <c r="G27" s="266">
        <f t="shared" si="4"/>
        <v>0</v>
      </c>
      <c r="H27" s="357">
        <f t="shared" si="2"/>
        <v>0</v>
      </c>
      <c r="K27" s="365">
        <f t="shared" si="3"/>
        <v>0</v>
      </c>
    </row>
    <row r="28" spans="1:15" s="192" customFormat="1" ht="13.5" x14ac:dyDescent="0.35">
      <c r="A28" s="353" t="str">
        <f>IF('Calcul révision'!B39="","",'Calcul révision'!B39)</f>
        <v/>
      </c>
      <c r="B28" s="354" t="str">
        <f>IF('Calcul révision'!C39="","",'Calcul révision'!C39)</f>
        <v/>
      </c>
      <c r="C28" s="351"/>
      <c r="D28" s="358">
        <f t="shared" si="1"/>
        <v>90100</v>
      </c>
      <c r="E28" s="267">
        <v>0</v>
      </c>
      <c r="F28" s="208">
        <f>ROUNDUP('Calcul révision'!I42,3)</f>
        <v>0</v>
      </c>
      <c r="G28" s="266">
        <f t="shared" si="4"/>
        <v>0</v>
      </c>
      <c r="H28" s="357">
        <f t="shared" si="2"/>
        <v>0</v>
      </c>
      <c r="K28" s="365">
        <f t="shared" si="3"/>
        <v>0</v>
      </c>
    </row>
    <row r="29" spans="1:15" s="192" customFormat="1" ht="13.5" x14ac:dyDescent="0.35">
      <c r="A29" s="353" t="str">
        <f>IF('Calcul révision'!B41="","",'Calcul révision'!B41)</f>
        <v/>
      </c>
      <c r="B29" s="354" t="str">
        <f>IF('Calcul révision'!C41="","",'Calcul révision'!C41)</f>
        <v/>
      </c>
      <c r="C29" s="351"/>
      <c r="D29" s="358">
        <f t="shared" si="1"/>
        <v>90100</v>
      </c>
      <c r="E29" s="267">
        <v>0</v>
      </c>
      <c r="F29" s="208">
        <f>ROUNDUP('Calcul révision'!I44,3)</f>
        <v>0</v>
      </c>
      <c r="G29" s="266">
        <f t="shared" si="4"/>
        <v>0</v>
      </c>
      <c r="H29" s="357">
        <f t="shared" si="2"/>
        <v>0</v>
      </c>
      <c r="K29" s="365">
        <f t="shared" si="3"/>
        <v>0</v>
      </c>
    </row>
    <row r="30" spans="1:15" s="192" customFormat="1" ht="13.5" x14ac:dyDescent="0.35">
      <c r="A30" s="353" t="str">
        <f>IF('Calcul révision'!B43="","",'Calcul révision'!B43)</f>
        <v/>
      </c>
      <c r="B30" s="354" t="str">
        <f>IF('Calcul révision'!C43="","",'Calcul révision'!C43)</f>
        <v/>
      </c>
      <c r="C30" s="351"/>
      <c r="D30" s="358">
        <f t="shared" si="1"/>
        <v>90100</v>
      </c>
      <c r="E30" s="267">
        <v>0</v>
      </c>
      <c r="F30" s="208">
        <f>ROUNDUP('Calcul révision'!I46,3)</f>
        <v>0</v>
      </c>
      <c r="G30" s="266">
        <f t="shared" si="4"/>
        <v>0</v>
      </c>
      <c r="H30" s="357">
        <f t="shared" si="2"/>
        <v>0</v>
      </c>
      <c r="K30" s="365">
        <f t="shared" si="3"/>
        <v>0</v>
      </c>
    </row>
    <row r="31" spans="1:15" s="192" customFormat="1" ht="13.5" x14ac:dyDescent="0.35">
      <c r="A31" s="353" t="str">
        <f>IF('Calcul révision'!B45="","",'Calcul révision'!B45)</f>
        <v/>
      </c>
      <c r="B31" s="354" t="str">
        <f>IF('Calcul révision'!C45="","",'Calcul révision'!C45)</f>
        <v/>
      </c>
      <c r="C31" s="351"/>
      <c r="D31" s="358">
        <f t="shared" si="1"/>
        <v>90100</v>
      </c>
      <c r="E31" s="267">
        <v>0</v>
      </c>
      <c r="F31" s="208">
        <f>ROUNDUP('Calcul révision'!I48,3)</f>
        <v>0</v>
      </c>
      <c r="G31" s="266">
        <f t="shared" si="4"/>
        <v>0</v>
      </c>
      <c r="H31" s="357">
        <f t="shared" si="2"/>
        <v>0</v>
      </c>
      <c r="K31" s="365">
        <f t="shared" si="3"/>
        <v>0</v>
      </c>
    </row>
    <row r="32" spans="1:15" s="192" customFormat="1" ht="13.5" x14ac:dyDescent="0.35">
      <c r="A32" s="353" t="str">
        <f>IF('Calcul révision'!B47="","",'Calcul révision'!B47)</f>
        <v/>
      </c>
      <c r="B32" s="354" t="str">
        <f>IF('Calcul révision'!C47="","",'Calcul révision'!C47)</f>
        <v/>
      </c>
      <c r="C32" s="351"/>
      <c r="D32" s="358">
        <f t="shared" si="1"/>
        <v>90100</v>
      </c>
      <c r="E32" s="267">
        <v>0</v>
      </c>
      <c r="F32" s="208">
        <f>ROUNDUP('Calcul révision'!I50,3)</f>
        <v>0</v>
      </c>
      <c r="G32" s="266">
        <f t="shared" si="4"/>
        <v>0</v>
      </c>
      <c r="H32" s="357">
        <f t="shared" si="2"/>
        <v>0</v>
      </c>
      <c r="K32" s="365">
        <f t="shared" si="3"/>
        <v>0</v>
      </c>
    </row>
    <row r="33" spans="1:11" s="192" customFormat="1" ht="13.5" x14ac:dyDescent="0.35">
      <c r="A33" s="353" t="str">
        <f>IF('Calcul révision'!B49="","",'Calcul révision'!B49)</f>
        <v/>
      </c>
      <c r="B33" s="354" t="str">
        <f>IF('Calcul révision'!C49="","",'Calcul révision'!C49)</f>
        <v/>
      </c>
      <c r="C33" s="351"/>
      <c r="D33" s="358">
        <f t="shared" si="1"/>
        <v>90100</v>
      </c>
      <c r="E33" s="267">
        <v>0</v>
      </c>
      <c r="F33" s="208">
        <f>ROUNDUP('Calcul révision'!I52,3)</f>
        <v>0</v>
      </c>
      <c r="G33" s="266">
        <f t="shared" si="4"/>
        <v>0</v>
      </c>
      <c r="H33" s="357">
        <f t="shared" si="2"/>
        <v>0</v>
      </c>
      <c r="K33" s="365">
        <f t="shared" si="3"/>
        <v>0</v>
      </c>
    </row>
    <row r="34" spans="1:11" s="192" customFormat="1" ht="14" thickBot="1" x14ac:dyDescent="0.4">
      <c r="A34" s="355" t="str">
        <f>IF('Calcul révision'!B51="","",'Calcul révision'!B51)</f>
        <v/>
      </c>
      <c r="B34" s="356" t="str">
        <f>IF('Calcul révision'!C51="","",'Calcul révision'!C51)</f>
        <v/>
      </c>
      <c r="C34" s="351"/>
      <c r="D34" s="359">
        <f t="shared" si="1"/>
        <v>90100</v>
      </c>
      <c r="E34" s="360">
        <v>0</v>
      </c>
      <c r="F34" s="361">
        <f>ROUNDUP('Calcul révision'!I54,3)</f>
        <v>0</v>
      </c>
      <c r="G34" s="362">
        <f t="shared" si="4"/>
        <v>0</v>
      </c>
      <c r="H34" s="363">
        <f t="shared" si="2"/>
        <v>0</v>
      </c>
      <c r="K34" s="366">
        <f t="shared" si="3"/>
        <v>0</v>
      </c>
    </row>
    <row r="35" spans="1:11" s="192" customFormat="1" ht="13.5" x14ac:dyDescent="0.35">
      <c r="A35" s="209"/>
      <c r="B35" s="209"/>
      <c r="C35" s="217"/>
      <c r="D35" s="210"/>
      <c r="E35" s="211" t="s">
        <v>129</v>
      </c>
      <c r="F35" s="212"/>
      <c r="G35" s="364">
        <f>SUM(G17:G22)</f>
        <v>90.9</v>
      </c>
      <c r="H35" s="209"/>
      <c r="I35" s="191"/>
      <c r="J35" s="211" t="s">
        <v>129</v>
      </c>
      <c r="K35" s="367">
        <f>SUM(K17:K22)</f>
        <v>0</v>
      </c>
    </row>
    <row r="36" spans="1:11" s="192" customFormat="1" ht="14" thickBot="1" x14ac:dyDescent="0.4">
      <c r="A36" s="209"/>
      <c r="B36" s="209"/>
      <c r="C36" s="209"/>
      <c r="D36" s="210"/>
      <c r="E36" s="213" t="s">
        <v>130</v>
      </c>
      <c r="F36" s="214">
        <f>'Demande de Paiement'!J28</f>
        <v>5.5E-2</v>
      </c>
      <c r="G36" s="369">
        <f>G35*F36</f>
        <v>4.9995000000000003</v>
      </c>
      <c r="H36" s="209"/>
      <c r="I36" s="191"/>
      <c r="J36" s="213" t="s">
        <v>130</v>
      </c>
      <c r="K36" s="369">
        <f>K35*F36</f>
        <v>0</v>
      </c>
    </row>
    <row r="37" spans="1:11" s="192" customFormat="1" thickTop="1" thickBot="1" x14ac:dyDescent="0.4">
      <c r="A37" s="209"/>
      <c r="B37" s="209"/>
      <c r="C37" s="209"/>
      <c r="D37" s="210"/>
      <c r="E37" s="215" t="s">
        <v>131</v>
      </c>
      <c r="F37" s="216"/>
      <c r="G37" s="368">
        <f>SUM(G35:G36)</f>
        <v>95.899500000000003</v>
      </c>
      <c r="H37" s="209"/>
      <c r="I37" s="191"/>
      <c r="J37" s="215" t="s">
        <v>131</v>
      </c>
      <c r="K37" s="368">
        <f>SUM(K35:K36)</f>
        <v>0</v>
      </c>
    </row>
    <row r="38" spans="1:11" s="192" customFormat="1" ht="13.5" x14ac:dyDescent="0.35">
      <c r="D38" s="193"/>
      <c r="E38" s="193"/>
      <c r="F38" s="205"/>
      <c r="G38" s="204"/>
      <c r="I38" s="191"/>
    </row>
    <row r="39" spans="1:11" s="192" customFormat="1" ht="13.5" x14ac:dyDescent="0.35">
      <c r="D39" s="193"/>
      <c r="E39" s="193"/>
      <c r="F39" s="194"/>
      <c r="G39" s="193"/>
      <c r="I39" s="191"/>
    </row>
    <row r="40" spans="1:11" s="192" customFormat="1" ht="13.5" x14ac:dyDescent="0.35">
      <c r="D40" s="193"/>
      <c r="E40" s="193"/>
      <c r="F40" s="194"/>
      <c r="G40" s="193"/>
      <c r="I40" s="191"/>
    </row>
    <row r="41" spans="1:11" s="192" customFormat="1" ht="13.5" x14ac:dyDescent="0.35">
      <c r="A41" s="338" t="s">
        <v>167</v>
      </c>
      <c r="B41" s="338"/>
      <c r="D41" s="193"/>
      <c r="E41" s="193"/>
      <c r="F41" s="194"/>
      <c r="G41" s="193"/>
      <c r="I41" s="191"/>
    </row>
    <row r="42" spans="1:11" s="192" customFormat="1" ht="13.5" x14ac:dyDescent="0.35">
      <c r="A42" s="338" t="s">
        <v>188</v>
      </c>
      <c r="B42" s="338"/>
      <c r="D42" s="193"/>
      <c r="E42" s="193"/>
      <c r="F42" s="194"/>
      <c r="G42" s="193"/>
      <c r="I42" s="191"/>
    </row>
    <row r="43" spans="1:11" s="192" customFormat="1" ht="13.5" x14ac:dyDescent="0.35">
      <c r="D43" s="193"/>
      <c r="E43" s="193"/>
      <c r="F43" s="194"/>
      <c r="G43" s="193"/>
      <c r="I43" s="191"/>
    </row>
    <row r="44" spans="1:11" s="192" customFormat="1" ht="13.5" x14ac:dyDescent="0.35">
      <c r="D44" s="193"/>
      <c r="E44" s="193"/>
      <c r="F44" s="194"/>
      <c r="G44" s="193"/>
      <c r="I44" s="191"/>
    </row>
    <row r="45" spans="1:11" s="192" customFormat="1" ht="13.5" x14ac:dyDescent="0.35">
      <c r="D45" s="193"/>
      <c r="E45" s="193"/>
      <c r="F45" s="194"/>
      <c r="G45" s="193"/>
      <c r="I45" s="191"/>
    </row>
    <row r="46" spans="1:11" s="192" customFormat="1" ht="13.5" x14ac:dyDescent="0.35">
      <c r="D46" s="193"/>
      <c r="E46" s="193"/>
      <c r="F46" s="194"/>
      <c r="G46" s="193"/>
      <c r="I46" s="191"/>
    </row>
    <row r="47" spans="1:11" s="192" customFormat="1" ht="13.5" x14ac:dyDescent="0.35">
      <c r="D47" s="193"/>
      <c r="E47" s="193"/>
      <c r="F47" s="194"/>
      <c r="G47" s="193"/>
      <c r="I47" s="191"/>
    </row>
    <row r="48" spans="1:11" s="192" customFormat="1" ht="13.5" x14ac:dyDescent="0.35">
      <c r="D48" s="193"/>
      <c r="E48" s="193"/>
      <c r="F48" s="194"/>
      <c r="G48" s="193"/>
      <c r="I48" s="191"/>
    </row>
    <row r="49" spans="4:9" s="192" customFormat="1" ht="13.5" x14ac:dyDescent="0.35">
      <c r="D49" s="193"/>
      <c r="E49" s="193"/>
      <c r="F49" s="194"/>
      <c r="G49" s="193"/>
      <c r="I49" s="191"/>
    </row>
    <row r="50" spans="4:9" s="192" customFormat="1" ht="13.5" x14ac:dyDescent="0.35">
      <c r="D50" s="193"/>
      <c r="E50" s="193"/>
      <c r="F50" s="194"/>
      <c r="G50" s="193"/>
      <c r="I50" s="191"/>
    </row>
    <row r="51" spans="4:9" s="192" customFormat="1" ht="13.5" x14ac:dyDescent="0.35">
      <c r="D51" s="193"/>
      <c r="E51" s="193"/>
      <c r="F51" s="194"/>
      <c r="G51" s="193"/>
      <c r="I51" s="191"/>
    </row>
    <row r="52" spans="4:9" s="192" customFormat="1" ht="13.5" x14ac:dyDescent="0.35">
      <c r="D52" s="193"/>
      <c r="E52" s="193"/>
      <c r="F52" s="194"/>
      <c r="G52" s="193"/>
      <c r="I52" s="191"/>
    </row>
    <row r="53" spans="4:9" s="192" customFormat="1" ht="13.5" x14ac:dyDescent="0.35">
      <c r="D53" s="193"/>
      <c r="E53" s="193"/>
      <c r="F53" s="194"/>
      <c r="G53" s="193"/>
      <c r="I53" s="191"/>
    </row>
    <row r="54" spans="4:9" s="192" customFormat="1" ht="13.5" x14ac:dyDescent="0.35">
      <c r="D54" s="193"/>
      <c r="E54" s="193"/>
      <c r="F54" s="194"/>
      <c r="G54" s="193"/>
      <c r="I54" s="191"/>
    </row>
    <row r="55" spans="4:9" s="192" customFormat="1" ht="13.5" x14ac:dyDescent="0.35">
      <c r="D55" s="193"/>
      <c r="E55" s="193"/>
      <c r="F55" s="194"/>
      <c r="G55" s="193"/>
      <c r="I55" s="191"/>
    </row>
    <row r="56" spans="4:9" s="192" customFormat="1" ht="13.5" x14ac:dyDescent="0.35">
      <c r="D56" s="193"/>
      <c r="E56" s="193"/>
      <c r="F56" s="194"/>
      <c r="G56" s="193"/>
      <c r="I56" s="191"/>
    </row>
    <row r="57" spans="4:9" s="192" customFormat="1" ht="13.5" x14ac:dyDescent="0.35">
      <c r="D57" s="193"/>
      <c r="E57" s="193"/>
      <c r="F57" s="194"/>
      <c r="G57" s="193"/>
      <c r="I57" s="191"/>
    </row>
    <row r="58" spans="4:9" s="192" customFormat="1" ht="13.5" x14ac:dyDescent="0.35">
      <c r="D58" s="193"/>
      <c r="E58" s="193"/>
      <c r="F58" s="194"/>
      <c r="G58" s="193"/>
      <c r="I58" s="191"/>
    </row>
    <row r="59" spans="4:9" s="192" customFormat="1" ht="13.5" x14ac:dyDescent="0.35">
      <c r="D59" s="193"/>
      <c r="E59" s="193"/>
      <c r="F59" s="194"/>
      <c r="G59" s="193"/>
      <c r="I59" s="191"/>
    </row>
    <row r="60" spans="4:9" s="192" customFormat="1" ht="13.5" x14ac:dyDescent="0.35">
      <c r="D60" s="193"/>
      <c r="E60" s="193"/>
      <c r="F60" s="194"/>
      <c r="G60" s="193"/>
      <c r="I60" s="191"/>
    </row>
    <row r="61" spans="4:9" s="192" customFormat="1" ht="13.5" x14ac:dyDescent="0.35">
      <c r="D61" s="193"/>
      <c r="E61" s="193"/>
      <c r="F61" s="194"/>
      <c r="G61" s="193"/>
      <c r="I61" s="191"/>
    </row>
    <row r="62" spans="4:9" s="192" customFormat="1" ht="13.5" x14ac:dyDescent="0.35">
      <c r="D62" s="193"/>
      <c r="E62" s="193"/>
      <c r="F62" s="194"/>
      <c r="G62" s="193"/>
      <c r="I62" s="191"/>
    </row>
    <row r="63" spans="4:9" s="192" customFormat="1" ht="13.5" x14ac:dyDescent="0.35">
      <c r="D63" s="193"/>
      <c r="E63" s="193"/>
      <c r="F63" s="194"/>
      <c r="G63" s="193"/>
      <c r="I63" s="191"/>
    </row>
    <row r="64" spans="4:9" s="192" customFormat="1" ht="13.5" x14ac:dyDescent="0.35">
      <c r="D64" s="193"/>
      <c r="E64" s="193"/>
      <c r="F64" s="194"/>
      <c r="G64" s="193"/>
      <c r="I64" s="191"/>
    </row>
    <row r="65" spans="4:9" s="192" customFormat="1" ht="13.5" x14ac:dyDescent="0.35">
      <c r="D65" s="193"/>
      <c r="E65" s="193"/>
      <c r="F65" s="194"/>
      <c r="G65" s="193"/>
      <c r="I65" s="191"/>
    </row>
    <row r="66" spans="4:9" s="192" customFormat="1" ht="13.5" x14ac:dyDescent="0.35">
      <c r="D66" s="193"/>
      <c r="E66" s="193"/>
      <c r="F66" s="194"/>
      <c r="G66" s="193"/>
      <c r="I66" s="191"/>
    </row>
    <row r="67" spans="4:9" s="192" customFormat="1" ht="13.5" x14ac:dyDescent="0.35">
      <c r="D67" s="193"/>
      <c r="E67" s="193"/>
      <c r="F67" s="194"/>
      <c r="G67" s="193"/>
      <c r="I67" s="191"/>
    </row>
    <row r="68" spans="4:9" s="192" customFormat="1" ht="13.5" x14ac:dyDescent="0.35">
      <c r="D68" s="193"/>
      <c r="E68" s="193"/>
      <c r="F68" s="194"/>
      <c r="G68" s="193"/>
      <c r="I68" s="191"/>
    </row>
    <row r="69" spans="4:9" s="192" customFormat="1" ht="13.5" x14ac:dyDescent="0.35">
      <c r="D69" s="193"/>
      <c r="E69" s="193"/>
      <c r="F69" s="194"/>
      <c r="G69" s="193"/>
      <c r="I69" s="191"/>
    </row>
    <row r="70" spans="4:9" s="192" customFormat="1" ht="13.5" x14ac:dyDescent="0.35">
      <c r="D70" s="193"/>
      <c r="E70" s="193"/>
      <c r="F70" s="194"/>
      <c r="G70" s="193"/>
      <c r="I70" s="191"/>
    </row>
    <row r="71" spans="4:9" s="192" customFormat="1" ht="13.5" x14ac:dyDescent="0.35">
      <c r="D71" s="193"/>
      <c r="E71" s="193"/>
      <c r="F71" s="194"/>
      <c r="G71" s="193"/>
      <c r="I71" s="191"/>
    </row>
    <row r="72" spans="4:9" s="192" customFormat="1" ht="13.5" x14ac:dyDescent="0.35">
      <c r="D72" s="193"/>
      <c r="E72" s="193"/>
      <c r="F72" s="194"/>
      <c r="G72" s="193"/>
      <c r="I72" s="191"/>
    </row>
    <row r="73" spans="4:9" s="192" customFormat="1" ht="13.5" x14ac:dyDescent="0.35">
      <c r="D73" s="193"/>
      <c r="E73" s="193"/>
      <c r="F73" s="194"/>
      <c r="G73" s="193"/>
      <c r="I73" s="191"/>
    </row>
    <row r="74" spans="4:9" s="192" customFormat="1" ht="13.5" x14ac:dyDescent="0.35">
      <c r="D74" s="193"/>
      <c r="E74" s="193"/>
      <c r="F74" s="194"/>
      <c r="G74" s="193"/>
      <c r="I74" s="191"/>
    </row>
    <row r="75" spans="4:9" s="192" customFormat="1" ht="13.5" x14ac:dyDescent="0.35">
      <c r="D75" s="193"/>
      <c r="E75" s="193"/>
      <c r="F75" s="194"/>
      <c r="G75" s="193"/>
      <c r="I75" s="191"/>
    </row>
    <row r="76" spans="4:9" s="192" customFormat="1" ht="13.5" x14ac:dyDescent="0.35">
      <c r="D76" s="193"/>
      <c r="E76" s="193"/>
      <c r="F76" s="194"/>
      <c r="G76" s="193"/>
      <c r="I76" s="191"/>
    </row>
    <row r="77" spans="4:9" s="192" customFormat="1" ht="13.5" x14ac:dyDescent="0.35">
      <c r="D77" s="193"/>
      <c r="E77" s="193"/>
      <c r="F77" s="194"/>
      <c r="G77" s="193"/>
      <c r="I77" s="191"/>
    </row>
    <row r="78" spans="4:9" s="192" customFormat="1" ht="13.5" x14ac:dyDescent="0.35">
      <c r="D78" s="193"/>
      <c r="E78" s="193"/>
      <c r="F78" s="194"/>
      <c r="G78" s="193"/>
      <c r="I78" s="191"/>
    </row>
    <row r="79" spans="4:9" s="192" customFormat="1" ht="13.5" x14ac:dyDescent="0.35">
      <c r="D79" s="193"/>
      <c r="E79" s="193"/>
      <c r="F79" s="194"/>
      <c r="G79" s="193"/>
      <c r="I79" s="191"/>
    </row>
    <row r="80" spans="4:9" s="192" customFormat="1" ht="13.5" x14ac:dyDescent="0.35">
      <c r="D80" s="193"/>
      <c r="E80" s="193"/>
      <c r="F80" s="194"/>
      <c r="G80" s="193"/>
      <c r="I80" s="191"/>
    </row>
    <row r="81" spans="4:9" s="192" customFormat="1" ht="13.5" x14ac:dyDescent="0.35">
      <c r="D81" s="193"/>
      <c r="E81" s="193"/>
      <c r="F81" s="194"/>
      <c r="G81" s="193"/>
      <c r="I81" s="191"/>
    </row>
    <row r="82" spans="4:9" s="192" customFormat="1" ht="13.5" x14ac:dyDescent="0.35">
      <c r="D82" s="193"/>
      <c r="E82" s="193"/>
      <c r="F82" s="194"/>
      <c r="G82" s="193"/>
      <c r="I82" s="191"/>
    </row>
    <row r="83" spans="4:9" s="192" customFormat="1" ht="13.5" x14ac:dyDescent="0.35">
      <c r="D83" s="193"/>
      <c r="E83" s="193"/>
      <c r="F83" s="194"/>
      <c r="G83" s="193"/>
      <c r="I83" s="191"/>
    </row>
    <row r="84" spans="4:9" s="192" customFormat="1" ht="13.5" x14ac:dyDescent="0.35">
      <c r="D84" s="193"/>
      <c r="E84" s="193"/>
      <c r="F84" s="194"/>
      <c r="G84" s="193"/>
      <c r="I84" s="191"/>
    </row>
    <row r="85" spans="4:9" s="192" customFormat="1" ht="13.5" x14ac:dyDescent="0.35">
      <c r="D85" s="193"/>
      <c r="E85" s="193"/>
      <c r="F85" s="194"/>
      <c r="G85" s="193"/>
      <c r="I85" s="191"/>
    </row>
    <row r="86" spans="4:9" s="192" customFormat="1" ht="13.5" x14ac:dyDescent="0.35">
      <c r="D86" s="193"/>
      <c r="E86" s="193"/>
      <c r="F86" s="194"/>
      <c r="G86" s="193"/>
      <c r="I86" s="191"/>
    </row>
    <row r="87" spans="4:9" s="192" customFormat="1" ht="13.5" x14ac:dyDescent="0.35">
      <c r="D87" s="193"/>
      <c r="E87" s="193"/>
      <c r="F87" s="194"/>
      <c r="G87" s="193"/>
      <c r="I87" s="191"/>
    </row>
    <row r="88" spans="4:9" s="192" customFormat="1" ht="13.5" x14ac:dyDescent="0.35">
      <c r="D88" s="193"/>
      <c r="E88" s="193"/>
      <c r="F88" s="194"/>
      <c r="G88" s="193"/>
      <c r="I88" s="191"/>
    </row>
    <row r="89" spans="4:9" s="192" customFormat="1" ht="13.5" x14ac:dyDescent="0.35">
      <c r="D89" s="193"/>
      <c r="E89" s="193"/>
      <c r="F89" s="194"/>
      <c r="G89" s="193"/>
      <c r="I89" s="191"/>
    </row>
    <row r="90" spans="4:9" s="192" customFormat="1" ht="13.5" x14ac:dyDescent="0.35">
      <c r="D90" s="193"/>
      <c r="E90" s="193"/>
      <c r="F90" s="194"/>
      <c r="G90" s="193"/>
      <c r="I90" s="191"/>
    </row>
    <row r="91" spans="4:9" s="192" customFormat="1" ht="13.5" x14ac:dyDescent="0.35">
      <c r="D91" s="193"/>
      <c r="E91" s="193"/>
      <c r="F91" s="194"/>
      <c r="G91" s="193"/>
      <c r="I91" s="191"/>
    </row>
    <row r="92" spans="4:9" s="192" customFormat="1" ht="13.5" x14ac:dyDescent="0.35">
      <c r="D92" s="193"/>
      <c r="E92" s="193"/>
      <c r="F92" s="194"/>
      <c r="G92" s="193"/>
      <c r="I92" s="191"/>
    </row>
    <row r="93" spans="4:9" s="192" customFormat="1" ht="13.5" x14ac:dyDescent="0.35">
      <c r="D93" s="193"/>
      <c r="E93" s="193"/>
      <c r="F93" s="194"/>
      <c r="G93" s="193"/>
      <c r="I93" s="191"/>
    </row>
    <row r="94" spans="4:9" s="192" customFormat="1" ht="13.5" x14ac:dyDescent="0.35">
      <c r="D94" s="193"/>
      <c r="E94" s="193"/>
      <c r="F94" s="194"/>
      <c r="G94" s="193"/>
      <c r="I94" s="191"/>
    </row>
    <row r="95" spans="4:9" s="192" customFormat="1" ht="13.5" x14ac:dyDescent="0.35">
      <c r="D95" s="193"/>
      <c r="E95" s="193"/>
      <c r="F95" s="194"/>
      <c r="G95" s="193"/>
      <c r="I95" s="191"/>
    </row>
    <row r="96" spans="4:9" s="192" customFormat="1" ht="13.5" x14ac:dyDescent="0.35">
      <c r="D96" s="193"/>
      <c r="E96" s="193"/>
      <c r="F96" s="194"/>
      <c r="G96" s="193"/>
      <c r="I96" s="191"/>
    </row>
    <row r="97" spans="4:9" s="192" customFormat="1" ht="13.5" x14ac:dyDescent="0.35">
      <c r="D97" s="193"/>
      <c r="E97" s="193"/>
      <c r="F97" s="194"/>
      <c r="G97" s="193"/>
      <c r="I97" s="191"/>
    </row>
    <row r="98" spans="4:9" s="192" customFormat="1" ht="13.5" x14ac:dyDescent="0.35">
      <c r="D98" s="193"/>
      <c r="E98" s="193"/>
      <c r="F98" s="194"/>
      <c r="G98" s="193"/>
      <c r="I98" s="191"/>
    </row>
    <row r="99" spans="4:9" s="192" customFormat="1" ht="13.5" x14ac:dyDescent="0.35">
      <c r="D99" s="193"/>
      <c r="E99" s="193"/>
      <c r="F99" s="194"/>
      <c r="G99" s="193"/>
      <c r="I99" s="191"/>
    </row>
    <row r="100" spans="4:9" s="192" customFormat="1" ht="13.5" x14ac:dyDescent="0.35">
      <c r="D100" s="193"/>
      <c r="E100" s="193"/>
      <c r="F100" s="194"/>
      <c r="G100" s="193"/>
      <c r="I100" s="191"/>
    </row>
    <row r="101" spans="4:9" s="192" customFormat="1" ht="13.5" x14ac:dyDescent="0.35">
      <c r="D101" s="193"/>
      <c r="E101" s="193"/>
      <c r="F101" s="194"/>
      <c r="G101" s="193"/>
      <c r="I101" s="191"/>
    </row>
    <row r="102" spans="4:9" s="192" customFormat="1" ht="13.5" x14ac:dyDescent="0.35">
      <c r="D102" s="193"/>
      <c r="E102" s="193"/>
      <c r="F102" s="194"/>
      <c r="G102" s="193"/>
      <c r="I102" s="191"/>
    </row>
    <row r="103" spans="4:9" s="192" customFormat="1" ht="13.5" x14ac:dyDescent="0.35">
      <c r="D103" s="193"/>
      <c r="E103" s="193"/>
      <c r="F103" s="194"/>
      <c r="G103" s="193"/>
      <c r="I103" s="191"/>
    </row>
    <row r="104" spans="4:9" s="192" customFormat="1" ht="13.5" x14ac:dyDescent="0.35">
      <c r="D104" s="193"/>
      <c r="E104" s="193"/>
      <c r="F104" s="194"/>
      <c r="G104" s="193"/>
      <c r="I104" s="191"/>
    </row>
    <row r="105" spans="4:9" s="192" customFormat="1" ht="13.5" x14ac:dyDescent="0.35">
      <c r="D105" s="193"/>
      <c r="E105" s="193"/>
      <c r="F105" s="194"/>
      <c r="G105" s="193"/>
      <c r="I105" s="191"/>
    </row>
    <row r="106" spans="4:9" s="192" customFormat="1" ht="13.5" x14ac:dyDescent="0.35">
      <c r="D106" s="193"/>
      <c r="E106" s="193"/>
      <c r="F106" s="194"/>
      <c r="G106" s="193"/>
      <c r="I106" s="191"/>
    </row>
    <row r="107" spans="4:9" s="192" customFormat="1" ht="13.5" x14ac:dyDescent="0.35">
      <c r="D107" s="193"/>
      <c r="E107" s="193"/>
      <c r="F107" s="194"/>
      <c r="G107" s="193"/>
      <c r="I107" s="191"/>
    </row>
    <row r="108" spans="4:9" s="192" customFormat="1" ht="13.5" x14ac:dyDescent="0.35">
      <c r="D108" s="193"/>
      <c r="E108" s="193"/>
      <c r="F108" s="194"/>
      <c r="G108" s="193"/>
      <c r="I108" s="191"/>
    </row>
    <row r="109" spans="4:9" s="192" customFormat="1" ht="13.5" x14ac:dyDescent="0.35">
      <c r="D109" s="193"/>
      <c r="E109" s="193"/>
      <c r="F109" s="194"/>
      <c r="G109" s="193"/>
      <c r="I109" s="191"/>
    </row>
    <row r="110" spans="4:9" s="192" customFormat="1" ht="13.5" x14ac:dyDescent="0.35">
      <c r="D110" s="193"/>
      <c r="E110" s="193"/>
      <c r="F110" s="194"/>
      <c r="G110" s="193"/>
      <c r="I110" s="191"/>
    </row>
    <row r="111" spans="4:9" s="192" customFormat="1" ht="13.5" x14ac:dyDescent="0.35">
      <c r="D111" s="193"/>
      <c r="E111" s="193"/>
      <c r="F111" s="194"/>
      <c r="G111" s="193"/>
      <c r="I111" s="191"/>
    </row>
    <row r="112" spans="4:9" s="192" customFormat="1" ht="13.5" x14ac:dyDescent="0.35">
      <c r="D112" s="193"/>
      <c r="E112" s="193"/>
      <c r="F112" s="194"/>
      <c r="G112" s="193"/>
      <c r="I112" s="191"/>
    </row>
    <row r="113" spans="4:9" s="192" customFormat="1" ht="13.5" x14ac:dyDescent="0.35">
      <c r="D113" s="193"/>
      <c r="E113" s="193"/>
      <c r="F113" s="194"/>
      <c r="G113" s="193"/>
      <c r="I113" s="191"/>
    </row>
    <row r="114" spans="4:9" s="192" customFormat="1" ht="13.5" x14ac:dyDescent="0.35">
      <c r="D114" s="193"/>
      <c r="E114" s="193"/>
      <c r="F114" s="194"/>
      <c r="G114" s="193"/>
      <c r="I114" s="191"/>
    </row>
    <row r="115" spans="4:9" s="192" customFormat="1" ht="13.5" x14ac:dyDescent="0.35">
      <c r="D115" s="193"/>
      <c r="E115" s="193"/>
      <c r="F115" s="194"/>
      <c r="G115" s="193"/>
      <c r="I115" s="191"/>
    </row>
    <row r="116" spans="4:9" s="192" customFormat="1" ht="13.5" x14ac:dyDescent="0.35">
      <c r="D116" s="193"/>
      <c r="E116" s="193"/>
      <c r="F116" s="194"/>
      <c r="G116" s="193"/>
      <c r="I116" s="191"/>
    </row>
    <row r="117" spans="4:9" s="192" customFormat="1" ht="13.5" x14ac:dyDescent="0.35">
      <c r="D117" s="193"/>
      <c r="E117" s="193"/>
      <c r="F117" s="194"/>
      <c r="G117" s="193"/>
      <c r="I117" s="191"/>
    </row>
    <row r="118" spans="4:9" s="192" customFormat="1" ht="13.5" x14ac:dyDescent="0.35">
      <c r="D118" s="193"/>
      <c r="E118" s="193"/>
      <c r="F118" s="194"/>
      <c r="G118" s="193"/>
      <c r="I118" s="191"/>
    </row>
    <row r="119" spans="4:9" s="192" customFormat="1" ht="13.5" x14ac:dyDescent="0.35">
      <c r="D119" s="193"/>
      <c r="E119" s="193"/>
      <c r="F119" s="194"/>
      <c r="G119" s="193"/>
      <c r="I119" s="191"/>
    </row>
    <row r="120" spans="4:9" s="192" customFormat="1" ht="13.5" x14ac:dyDescent="0.35">
      <c r="D120" s="193"/>
      <c r="E120" s="193"/>
      <c r="F120" s="194"/>
      <c r="G120" s="193"/>
      <c r="I120" s="191"/>
    </row>
    <row r="121" spans="4:9" s="192" customFormat="1" ht="13.5" x14ac:dyDescent="0.35">
      <c r="D121" s="193"/>
      <c r="E121" s="193"/>
      <c r="F121" s="194"/>
      <c r="G121" s="193"/>
      <c r="I121" s="191"/>
    </row>
    <row r="122" spans="4:9" s="192" customFormat="1" ht="13.5" x14ac:dyDescent="0.35">
      <c r="D122" s="193"/>
      <c r="E122" s="193"/>
      <c r="F122" s="194"/>
      <c r="G122" s="193"/>
      <c r="I122" s="191"/>
    </row>
    <row r="123" spans="4:9" s="192" customFormat="1" ht="13.5" x14ac:dyDescent="0.35">
      <c r="D123" s="193"/>
      <c r="E123" s="193"/>
      <c r="F123" s="194"/>
      <c r="G123" s="193"/>
      <c r="I123" s="191"/>
    </row>
    <row r="124" spans="4:9" s="192" customFormat="1" ht="13.5" x14ac:dyDescent="0.35">
      <c r="D124" s="193"/>
      <c r="E124" s="193"/>
      <c r="F124" s="194"/>
      <c r="G124" s="193"/>
      <c r="I124" s="191"/>
    </row>
    <row r="125" spans="4:9" s="192" customFormat="1" ht="13.5" x14ac:dyDescent="0.35">
      <c r="D125" s="193"/>
      <c r="E125" s="193"/>
      <c r="F125" s="194"/>
      <c r="G125" s="193"/>
      <c r="I125" s="191"/>
    </row>
    <row r="126" spans="4:9" s="192" customFormat="1" ht="13.5" x14ac:dyDescent="0.35">
      <c r="D126" s="193"/>
      <c r="E126" s="193"/>
      <c r="F126" s="194"/>
      <c r="G126" s="193"/>
      <c r="I126" s="191"/>
    </row>
    <row r="127" spans="4:9" s="192" customFormat="1" ht="13.5" x14ac:dyDescent="0.35">
      <c r="D127" s="193"/>
      <c r="E127" s="193"/>
      <c r="F127" s="194"/>
      <c r="G127" s="193"/>
      <c r="I127" s="191"/>
    </row>
    <row r="128" spans="4:9" s="192" customFormat="1" ht="13.5" x14ac:dyDescent="0.35">
      <c r="D128" s="193"/>
      <c r="E128" s="193"/>
      <c r="F128" s="194"/>
      <c r="G128" s="193"/>
      <c r="I128" s="191"/>
    </row>
    <row r="129" spans="4:9" s="192" customFormat="1" ht="13.5" x14ac:dyDescent="0.35">
      <c r="D129" s="193"/>
      <c r="E129" s="193"/>
      <c r="F129" s="194"/>
      <c r="G129" s="193"/>
      <c r="I129" s="191"/>
    </row>
    <row r="130" spans="4:9" s="192" customFormat="1" ht="13.5" x14ac:dyDescent="0.35">
      <c r="D130" s="193"/>
      <c r="E130" s="193"/>
      <c r="F130" s="194"/>
      <c r="G130" s="193"/>
      <c r="I130" s="191"/>
    </row>
    <row r="131" spans="4:9" s="192" customFormat="1" ht="13.5" x14ac:dyDescent="0.35">
      <c r="D131" s="193"/>
      <c r="E131" s="193"/>
      <c r="F131" s="194"/>
      <c r="G131" s="193"/>
      <c r="I131" s="191"/>
    </row>
    <row r="132" spans="4:9" s="192" customFormat="1" ht="13.5" x14ac:dyDescent="0.35">
      <c r="D132" s="193"/>
      <c r="E132" s="193"/>
      <c r="F132" s="194"/>
      <c r="G132" s="193"/>
      <c r="I132" s="191"/>
    </row>
    <row r="133" spans="4:9" s="192" customFormat="1" ht="13.5" x14ac:dyDescent="0.35">
      <c r="D133" s="193"/>
      <c r="E133" s="193"/>
      <c r="F133" s="194"/>
      <c r="G133" s="193"/>
      <c r="I133" s="191"/>
    </row>
    <row r="134" spans="4:9" s="192" customFormat="1" ht="13.5" x14ac:dyDescent="0.35">
      <c r="D134" s="193"/>
      <c r="E134" s="193"/>
      <c r="F134" s="194"/>
      <c r="G134" s="193"/>
      <c r="I134" s="191"/>
    </row>
    <row r="135" spans="4:9" s="192" customFormat="1" ht="13.5" x14ac:dyDescent="0.35">
      <c r="D135" s="193"/>
      <c r="E135" s="193"/>
      <c r="F135" s="194"/>
      <c r="G135" s="193"/>
      <c r="I135" s="191"/>
    </row>
    <row r="136" spans="4:9" s="192" customFormat="1" ht="13.5" x14ac:dyDescent="0.35">
      <c r="D136" s="193"/>
      <c r="E136" s="193"/>
      <c r="F136" s="194"/>
      <c r="G136" s="193"/>
      <c r="I136" s="191"/>
    </row>
    <row r="137" spans="4:9" s="192" customFormat="1" ht="13.5" x14ac:dyDescent="0.35">
      <c r="D137" s="193"/>
      <c r="E137" s="193"/>
      <c r="F137" s="194"/>
      <c r="G137" s="193"/>
      <c r="I137" s="191"/>
    </row>
    <row r="138" spans="4:9" s="192" customFormat="1" ht="13.5" x14ac:dyDescent="0.35">
      <c r="D138" s="193"/>
      <c r="E138" s="193"/>
      <c r="F138" s="194"/>
      <c r="G138" s="193"/>
      <c r="I138" s="191"/>
    </row>
    <row r="139" spans="4:9" s="192" customFormat="1" ht="13.5" x14ac:dyDescent="0.35">
      <c r="D139" s="193"/>
      <c r="E139" s="193"/>
      <c r="F139" s="194"/>
      <c r="G139" s="193"/>
      <c r="I139" s="191"/>
    </row>
    <row r="140" spans="4:9" s="192" customFormat="1" ht="13.5" x14ac:dyDescent="0.35">
      <c r="D140" s="193"/>
      <c r="E140" s="193"/>
      <c r="F140" s="194"/>
      <c r="G140" s="193"/>
      <c r="I140" s="191"/>
    </row>
    <row r="141" spans="4:9" s="192" customFormat="1" ht="13.5" x14ac:dyDescent="0.35">
      <c r="D141" s="193"/>
      <c r="E141" s="193"/>
      <c r="F141" s="194"/>
      <c r="G141" s="193"/>
      <c r="I141" s="191"/>
    </row>
    <row r="142" spans="4:9" s="192" customFormat="1" ht="13.5" x14ac:dyDescent="0.35">
      <c r="D142" s="193"/>
      <c r="E142" s="193"/>
      <c r="F142" s="194"/>
      <c r="G142" s="193"/>
      <c r="I142" s="191"/>
    </row>
    <row r="143" spans="4:9" s="192" customFormat="1" ht="13.5" x14ac:dyDescent="0.35">
      <c r="D143" s="193"/>
      <c r="E143" s="193"/>
      <c r="F143" s="194"/>
      <c r="G143" s="193"/>
      <c r="I143" s="191"/>
    </row>
    <row r="144" spans="4:9" s="192" customFormat="1" ht="13.5" x14ac:dyDescent="0.35">
      <c r="D144" s="193"/>
      <c r="E144" s="193"/>
      <c r="F144" s="194"/>
      <c r="G144" s="193"/>
      <c r="I144" s="191"/>
    </row>
    <row r="145" spans="4:9" s="192" customFormat="1" ht="13.5" x14ac:dyDescent="0.35">
      <c r="D145" s="193"/>
      <c r="E145" s="193"/>
      <c r="F145" s="194"/>
      <c r="G145" s="193"/>
      <c r="I145" s="191"/>
    </row>
    <row r="146" spans="4:9" s="192" customFormat="1" ht="13.5" x14ac:dyDescent="0.35">
      <c r="D146" s="193"/>
      <c r="E146" s="193"/>
      <c r="F146" s="194"/>
      <c r="G146" s="193"/>
      <c r="I146" s="191"/>
    </row>
    <row r="147" spans="4:9" s="192" customFormat="1" ht="13.5" x14ac:dyDescent="0.35">
      <c r="D147" s="193"/>
      <c r="E147" s="193"/>
      <c r="F147" s="194"/>
      <c r="G147" s="193"/>
      <c r="I147" s="191"/>
    </row>
    <row r="148" spans="4:9" s="192" customFormat="1" ht="13.5" x14ac:dyDescent="0.35">
      <c r="D148" s="193"/>
      <c r="E148" s="193"/>
      <c r="F148" s="194"/>
      <c r="G148" s="193"/>
      <c r="I148" s="191"/>
    </row>
    <row r="149" spans="4:9" s="192" customFormat="1" ht="13.5" x14ac:dyDescent="0.35">
      <c r="D149" s="193"/>
      <c r="E149" s="193"/>
      <c r="F149" s="194"/>
      <c r="G149" s="193"/>
      <c r="I149" s="191"/>
    </row>
    <row r="150" spans="4:9" s="192" customFormat="1" ht="13.5" x14ac:dyDescent="0.35">
      <c r="D150" s="193"/>
      <c r="E150" s="193"/>
      <c r="F150" s="194"/>
      <c r="G150" s="193"/>
      <c r="I150" s="191"/>
    </row>
    <row r="151" spans="4:9" s="192" customFormat="1" ht="13.5" x14ac:dyDescent="0.35">
      <c r="D151" s="193"/>
      <c r="E151" s="193"/>
      <c r="F151" s="194"/>
      <c r="G151" s="193"/>
      <c r="I151" s="191"/>
    </row>
    <row r="152" spans="4:9" s="192" customFormat="1" ht="13.5" x14ac:dyDescent="0.35">
      <c r="D152" s="193"/>
      <c r="E152" s="193"/>
      <c r="F152" s="194"/>
      <c r="G152" s="193"/>
      <c r="I152" s="191"/>
    </row>
    <row r="153" spans="4:9" s="192" customFormat="1" ht="13.5" x14ac:dyDescent="0.35">
      <c r="D153" s="193"/>
      <c r="E153" s="193"/>
      <c r="F153" s="194"/>
      <c r="G153" s="193"/>
      <c r="I153" s="191"/>
    </row>
    <row r="154" spans="4:9" s="192" customFormat="1" ht="13.5" x14ac:dyDescent="0.35">
      <c r="D154" s="193"/>
      <c r="E154" s="193"/>
      <c r="F154" s="194"/>
      <c r="G154" s="193"/>
      <c r="I154" s="191"/>
    </row>
    <row r="155" spans="4:9" s="192" customFormat="1" ht="13.5" x14ac:dyDescent="0.35">
      <c r="D155" s="193"/>
      <c r="E155" s="193"/>
      <c r="F155" s="194"/>
      <c r="G155" s="193"/>
      <c r="I155" s="191"/>
    </row>
    <row r="156" spans="4:9" s="192" customFormat="1" ht="13.5" x14ac:dyDescent="0.35">
      <c r="D156" s="193"/>
      <c r="E156" s="193"/>
      <c r="F156" s="194"/>
      <c r="G156" s="193"/>
      <c r="I156" s="191"/>
    </row>
    <row r="157" spans="4:9" s="192" customFormat="1" ht="13.5" x14ac:dyDescent="0.35">
      <c r="D157" s="193"/>
      <c r="E157" s="193"/>
      <c r="F157" s="194"/>
      <c r="G157" s="193"/>
      <c r="I157" s="191"/>
    </row>
    <row r="158" spans="4:9" s="192" customFormat="1" ht="13.5" x14ac:dyDescent="0.35">
      <c r="D158" s="193"/>
      <c r="E158" s="193"/>
      <c r="F158" s="194"/>
      <c r="G158" s="193"/>
      <c r="I158" s="191"/>
    </row>
    <row r="159" spans="4:9" s="192" customFormat="1" ht="13.5" x14ac:dyDescent="0.35">
      <c r="D159" s="193"/>
      <c r="E159" s="193"/>
      <c r="F159" s="194"/>
      <c r="G159" s="193"/>
      <c r="I159" s="191"/>
    </row>
    <row r="160" spans="4:9" s="192" customFormat="1" ht="13.5" x14ac:dyDescent="0.35">
      <c r="D160" s="193"/>
      <c r="E160" s="193"/>
      <c r="F160" s="194"/>
      <c r="G160" s="193"/>
      <c r="I160" s="191"/>
    </row>
    <row r="161" spans="4:9" s="192" customFormat="1" ht="13.5" x14ac:dyDescent="0.35">
      <c r="D161" s="193"/>
      <c r="E161" s="193"/>
      <c r="F161" s="194"/>
      <c r="G161" s="193"/>
      <c r="I161" s="191"/>
    </row>
    <row r="162" spans="4:9" s="192" customFormat="1" ht="13.5" x14ac:dyDescent="0.35">
      <c r="D162" s="193"/>
      <c r="E162" s="193"/>
      <c r="F162" s="194"/>
      <c r="G162" s="193"/>
      <c r="I162" s="191"/>
    </row>
    <row r="163" spans="4:9" s="192" customFormat="1" ht="13.5" x14ac:dyDescent="0.35">
      <c r="D163" s="193"/>
      <c r="E163" s="193"/>
      <c r="F163" s="194"/>
      <c r="G163" s="193"/>
      <c r="I163" s="191"/>
    </row>
    <row r="164" spans="4:9" s="192" customFormat="1" ht="13.5" x14ac:dyDescent="0.35">
      <c r="D164" s="193"/>
      <c r="E164" s="193"/>
      <c r="F164" s="194"/>
      <c r="G164" s="193"/>
      <c r="I164" s="191"/>
    </row>
    <row r="165" spans="4:9" s="192" customFormat="1" ht="13.5" x14ac:dyDescent="0.35">
      <c r="D165" s="193"/>
      <c r="E165" s="193"/>
      <c r="F165" s="194"/>
      <c r="G165" s="193"/>
      <c r="I165" s="191"/>
    </row>
    <row r="166" spans="4:9" s="192" customFormat="1" ht="13.5" x14ac:dyDescent="0.35">
      <c r="D166" s="193"/>
      <c r="E166" s="193"/>
      <c r="F166" s="194"/>
      <c r="G166" s="193"/>
      <c r="I166" s="191"/>
    </row>
    <row r="167" spans="4:9" s="192" customFormat="1" ht="13.5" x14ac:dyDescent="0.35">
      <c r="D167" s="193"/>
      <c r="E167" s="193"/>
      <c r="F167" s="194"/>
      <c r="G167" s="193"/>
      <c r="I167" s="191"/>
    </row>
    <row r="168" spans="4:9" s="192" customFormat="1" ht="13.5" x14ac:dyDescent="0.35">
      <c r="D168" s="193"/>
      <c r="E168" s="193"/>
      <c r="F168" s="194"/>
      <c r="G168" s="193"/>
      <c r="I168" s="191"/>
    </row>
    <row r="169" spans="4:9" s="192" customFormat="1" ht="13.5" x14ac:dyDescent="0.35">
      <c r="D169" s="193"/>
      <c r="E169" s="193"/>
      <c r="F169" s="194"/>
      <c r="G169" s="193"/>
      <c r="I169" s="191"/>
    </row>
    <row r="170" spans="4:9" s="192" customFormat="1" ht="13.5" x14ac:dyDescent="0.35">
      <c r="D170" s="193"/>
      <c r="E170" s="193"/>
      <c r="F170" s="194"/>
      <c r="G170" s="193"/>
      <c r="I170" s="191"/>
    </row>
  </sheetData>
  <mergeCells count="3">
    <mergeCell ref="D13:H13"/>
    <mergeCell ref="A7:H7"/>
    <mergeCell ref="A2:H4"/>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_x0020_de_x0020_document xmlns="f8204aa3-05da-42c2-a283-bb0ef534be30">2 - Modèle de document</Type_x0020_de_x0020_document>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C27A440258B3948BD1A3D4B94B578A6" ma:contentTypeVersion="1" ma:contentTypeDescription="Crée un document." ma:contentTypeScope="" ma:versionID="b125f3b7c8468fe4a8ef3ecfaedb6249">
  <xsd:schema xmlns:xsd="http://www.w3.org/2001/XMLSchema" xmlns:xs="http://www.w3.org/2001/XMLSchema" xmlns:p="http://schemas.microsoft.com/office/2006/metadata/properties" xmlns:ns2="f8204aa3-05da-42c2-a283-bb0ef534be30" targetNamespace="http://schemas.microsoft.com/office/2006/metadata/properties" ma:root="true" ma:fieldsID="bbe44777ae963c987ad3c13a2928ab28" ns2:_="">
    <xsd:import namespace="f8204aa3-05da-42c2-a283-bb0ef534be30"/>
    <xsd:element name="properties">
      <xsd:complexType>
        <xsd:sequence>
          <xsd:element name="documentManagement">
            <xsd:complexType>
              <xsd:all>
                <xsd:element ref="ns2:Type_x0020_de_x0020_docu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204aa3-05da-42c2-a283-bb0ef534be30" elementFormDefault="qualified">
    <xsd:import namespace="http://schemas.microsoft.com/office/2006/documentManagement/types"/>
    <xsd:import namespace="http://schemas.microsoft.com/office/infopath/2007/PartnerControls"/>
    <xsd:element name="Type_x0020_de_x0020_document" ma:index="8" nillable="true" ma:displayName="Type de document" ma:default="1 - Mode opératoire - Fiche pratique" ma:format="RadioButtons" ma:internalName="Type_x0020_de_x0020_document">
      <xsd:simpleType>
        <xsd:union memberTypes="dms:Text">
          <xsd:simpleType>
            <xsd:restriction base="dms:Choice">
              <xsd:enumeration value="1 - Mode opératoire - Fiche pratique"/>
              <xsd:enumeration value="2 - Modèle de document"/>
              <xsd:enumeration value="3 - Formulaire"/>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87AF4D-294F-4F1C-8134-EAFE1007B894}">
  <ds:schemaRefs>
    <ds:schemaRef ds:uri="http://schemas.microsoft.com/office/2006/metadata/properties"/>
    <ds:schemaRef ds:uri="http://schemas.microsoft.com/office/infopath/2007/PartnerControls"/>
    <ds:schemaRef ds:uri="f8204aa3-05da-42c2-a283-bb0ef534be30"/>
  </ds:schemaRefs>
</ds:datastoreItem>
</file>

<file path=customXml/itemProps2.xml><?xml version="1.0" encoding="utf-8"?>
<ds:datastoreItem xmlns:ds="http://schemas.openxmlformats.org/officeDocument/2006/customXml" ds:itemID="{02D477F5-6E65-4622-87E6-10C41A27CD4A}">
  <ds:schemaRefs>
    <ds:schemaRef ds:uri="http://schemas.microsoft.com/sharepoint/v3/contenttype/forms"/>
  </ds:schemaRefs>
</ds:datastoreItem>
</file>

<file path=customXml/itemProps3.xml><?xml version="1.0" encoding="utf-8"?>
<ds:datastoreItem xmlns:ds="http://schemas.openxmlformats.org/officeDocument/2006/customXml" ds:itemID="{F44A95B0-8350-4887-9042-B9DE84B823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204aa3-05da-42c2-a283-bb0ef534be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Demande de Paiement</vt:lpstr>
      <vt:lpstr>EX. Demande de Paiem. M+1</vt:lpstr>
      <vt:lpstr>Annexe s-traitance</vt:lpstr>
      <vt:lpstr>Calcul révision</vt:lpstr>
      <vt:lpstr>recap révision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Franck.Wolf</dc:creator>
  <cp:lastModifiedBy>MILLOT Mathilde</cp:lastModifiedBy>
  <cp:lastPrinted>2017-05-02T06:52:24Z</cp:lastPrinted>
  <dcterms:created xsi:type="dcterms:W3CDTF">2016-10-11T06:32:01Z</dcterms:created>
  <dcterms:modified xsi:type="dcterms:W3CDTF">2022-07-25T14:47:18Z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0x0101002C27A440258B3948BD1A3D4B94B578A6</vt:lpwstr>
  </property>
</Properties>
</file>